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_dream\total_sp\"/>
    </mc:Choice>
  </mc:AlternateContent>
  <bookViews>
    <workbookView xWindow="0" yWindow="180" windowWidth="15480" windowHeight="8955"/>
  </bookViews>
  <sheets>
    <sheet name="service" sheetId="3" r:id="rId1"/>
    <sheet name="สูตร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service!$5:$7</definedName>
    <definedName name="ฟ286">service!$B$355</definedName>
  </definedNames>
  <calcPr calcId="152511"/>
</workbook>
</file>

<file path=xl/calcChain.xml><?xml version="1.0" encoding="utf-8"?>
<calcChain xmlns="http://schemas.openxmlformats.org/spreadsheetml/2006/main">
  <c r="K314" i="3" l="1"/>
  <c r="D74" i="3"/>
  <c r="O313" i="3" l="1"/>
  <c r="N313" i="3"/>
  <c r="M313" i="3"/>
  <c r="O287" i="3"/>
  <c r="N287" i="3"/>
  <c r="M287" i="3"/>
  <c r="J313" i="3"/>
  <c r="I313" i="3"/>
  <c r="H313" i="3"/>
  <c r="J287" i="3"/>
  <c r="I287" i="3"/>
  <c r="H287" i="3"/>
  <c r="J235" i="3"/>
  <c r="I235" i="3"/>
  <c r="H235" i="3"/>
  <c r="J229" i="3"/>
  <c r="I229" i="3"/>
  <c r="H229" i="3"/>
  <c r="J218" i="3"/>
  <c r="I218" i="3"/>
  <c r="H218" i="3"/>
  <c r="J215" i="3"/>
  <c r="I215" i="3"/>
  <c r="H215" i="3"/>
  <c r="J211" i="3"/>
  <c r="I211" i="3"/>
  <c r="H211" i="3"/>
  <c r="J210" i="3"/>
  <c r="I210" i="3"/>
  <c r="H210" i="3"/>
  <c r="J209" i="3"/>
  <c r="I209" i="3"/>
  <c r="H209" i="3"/>
  <c r="J201" i="3"/>
  <c r="I201" i="3"/>
  <c r="H201" i="3"/>
  <c r="J200" i="3"/>
  <c r="I200" i="3"/>
  <c r="H200" i="3"/>
  <c r="J199" i="3"/>
  <c r="I199" i="3"/>
  <c r="H199" i="3"/>
  <c r="J198" i="3"/>
  <c r="I198" i="3"/>
  <c r="H198" i="3"/>
  <c r="J180" i="3"/>
  <c r="I180" i="3"/>
  <c r="H180" i="3"/>
  <c r="J179" i="3"/>
  <c r="I179" i="3"/>
  <c r="H179" i="3"/>
  <c r="J178" i="3"/>
  <c r="I178" i="3"/>
  <c r="H178" i="3"/>
  <c r="J173" i="3"/>
  <c r="I173" i="3"/>
  <c r="H173" i="3"/>
  <c r="J171" i="3"/>
  <c r="I171" i="3"/>
  <c r="H171" i="3"/>
  <c r="J162" i="3"/>
  <c r="I162" i="3"/>
  <c r="H162" i="3"/>
  <c r="J159" i="3"/>
  <c r="I159" i="3"/>
  <c r="H159" i="3"/>
  <c r="J157" i="3"/>
  <c r="I157" i="3"/>
  <c r="H157" i="3"/>
  <c r="J155" i="3"/>
  <c r="I155" i="3"/>
  <c r="H155" i="3"/>
  <c r="J150" i="3"/>
  <c r="I150" i="3"/>
  <c r="H150" i="3"/>
  <c r="O235" i="3"/>
  <c r="N235" i="3"/>
  <c r="M235" i="3"/>
  <c r="O229" i="3"/>
  <c r="N229" i="3"/>
  <c r="M229" i="3"/>
  <c r="O218" i="3"/>
  <c r="N218" i="3"/>
  <c r="M218" i="3"/>
  <c r="O215" i="3"/>
  <c r="N215" i="3"/>
  <c r="M215" i="3"/>
  <c r="O211" i="3"/>
  <c r="N211" i="3"/>
  <c r="M211" i="3"/>
  <c r="O210" i="3"/>
  <c r="N210" i="3"/>
  <c r="M210" i="3"/>
  <c r="O209" i="3"/>
  <c r="N209" i="3"/>
  <c r="M209" i="3"/>
  <c r="O201" i="3"/>
  <c r="N201" i="3"/>
  <c r="M201" i="3"/>
  <c r="O200" i="3"/>
  <c r="N200" i="3"/>
  <c r="M200" i="3"/>
  <c r="O199" i="3"/>
  <c r="N199" i="3"/>
  <c r="M199" i="3"/>
  <c r="O198" i="3"/>
  <c r="N198" i="3"/>
  <c r="M198" i="3"/>
  <c r="O180" i="3"/>
  <c r="N180" i="3"/>
  <c r="M180" i="3"/>
  <c r="O179" i="3"/>
  <c r="N179" i="3"/>
  <c r="M179" i="3"/>
  <c r="O178" i="3"/>
  <c r="N178" i="3"/>
  <c r="M178" i="3"/>
  <c r="O173" i="3"/>
  <c r="N173" i="3"/>
  <c r="M173" i="3"/>
  <c r="O171" i="3"/>
  <c r="N171" i="3"/>
  <c r="M171" i="3"/>
  <c r="O162" i="3"/>
  <c r="N162" i="3"/>
  <c r="M162" i="3"/>
  <c r="O159" i="3"/>
  <c r="N159" i="3"/>
  <c r="M159" i="3"/>
  <c r="O157" i="3"/>
  <c r="N157" i="3"/>
  <c r="M157" i="3"/>
  <c r="O155" i="3"/>
  <c r="N155" i="3"/>
  <c r="M155" i="3"/>
  <c r="O150" i="3"/>
  <c r="N150" i="3"/>
  <c r="M150" i="3"/>
  <c r="T313" i="3"/>
  <c r="S313" i="3"/>
  <c r="R313" i="3"/>
  <c r="T287" i="3"/>
  <c r="S287" i="3"/>
  <c r="R287" i="3"/>
  <c r="T235" i="3"/>
  <c r="S235" i="3"/>
  <c r="R235" i="3"/>
  <c r="T229" i="3"/>
  <c r="S229" i="3"/>
  <c r="R229" i="3"/>
  <c r="T218" i="3"/>
  <c r="S218" i="3"/>
  <c r="R218" i="3"/>
  <c r="T215" i="3"/>
  <c r="S215" i="3"/>
  <c r="R215" i="3"/>
  <c r="T211" i="3"/>
  <c r="S211" i="3"/>
  <c r="R211" i="3"/>
  <c r="T210" i="3"/>
  <c r="S210" i="3"/>
  <c r="R210" i="3"/>
  <c r="T209" i="3"/>
  <c r="S209" i="3"/>
  <c r="R209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3" i="3"/>
  <c r="S173" i="3"/>
  <c r="R173" i="3"/>
  <c r="T171" i="3"/>
  <c r="S171" i="3"/>
  <c r="R171" i="3"/>
  <c r="T162" i="3"/>
  <c r="S162" i="3"/>
  <c r="R162" i="3"/>
  <c r="T159" i="3"/>
  <c r="S159" i="3"/>
  <c r="R159" i="3"/>
  <c r="T157" i="3"/>
  <c r="S157" i="3"/>
  <c r="R157" i="3"/>
  <c r="T155" i="3"/>
  <c r="S155" i="3"/>
  <c r="R155" i="3"/>
  <c r="T150" i="3"/>
  <c r="S150" i="3"/>
  <c r="R150" i="3"/>
  <c r="Y313" i="3"/>
  <c r="X313" i="3"/>
  <c r="W313" i="3"/>
  <c r="Y287" i="3"/>
  <c r="X287" i="3"/>
  <c r="W287" i="3"/>
  <c r="Y235" i="3"/>
  <c r="X235" i="3"/>
  <c r="W235" i="3"/>
  <c r="Y229" i="3"/>
  <c r="X229" i="3"/>
  <c r="W229" i="3"/>
  <c r="Y218" i="3"/>
  <c r="X218" i="3"/>
  <c r="W218" i="3"/>
  <c r="Y215" i="3"/>
  <c r="X215" i="3"/>
  <c r="W215" i="3"/>
  <c r="Y211" i="3"/>
  <c r="X211" i="3"/>
  <c r="W211" i="3"/>
  <c r="Y210" i="3"/>
  <c r="X210" i="3"/>
  <c r="W210" i="3"/>
  <c r="Y209" i="3"/>
  <c r="X209" i="3"/>
  <c r="W209" i="3"/>
  <c r="Y201" i="3"/>
  <c r="X201" i="3"/>
  <c r="W201" i="3"/>
  <c r="Y200" i="3"/>
  <c r="X200" i="3"/>
  <c r="W200" i="3"/>
  <c r="Y199" i="3"/>
  <c r="X199" i="3"/>
  <c r="W199" i="3"/>
  <c r="Y198" i="3"/>
  <c r="X198" i="3"/>
  <c r="W198" i="3"/>
  <c r="Y180" i="3"/>
  <c r="X180" i="3"/>
  <c r="W180" i="3"/>
  <c r="Y179" i="3"/>
  <c r="X179" i="3"/>
  <c r="W179" i="3"/>
  <c r="Y178" i="3"/>
  <c r="X178" i="3"/>
  <c r="W178" i="3"/>
  <c r="Y173" i="3"/>
  <c r="X173" i="3"/>
  <c r="W173" i="3"/>
  <c r="Y171" i="3"/>
  <c r="X171" i="3"/>
  <c r="W171" i="3"/>
  <c r="Y162" i="3"/>
  <c r="X162" i="3"/>
  <c r="W162" i="3"/>
  <c r="Y159" i="3"/>
  <c r="X159" i="3"/>
  <c r="W159" i="3"/>
  <c r="Y157" i="3"/>
  <c r="X157" i="3"/>
  <c r="W157" i="3"/>
  <c r="Y155" i="3"/>
  <c r="X155" i="3"/>
  <c r="W155" i="3"/>
  <c r="Y150" i="3"/>
  <c r="X150" i="3"/>
  <c r="W150" i="3"/>
  <c r="J233" i="3" l="1"/>
  <c r="I233" i="3"/>
  <c r="H233" i="3"/>
  <c r="O233" i="3"/>
  <c r="N233" i="3"/>
  <c r="M233" i="3"/>
  <c r="T233" i="3"/>
  <c r="S233" i="3"/>
  <c r="R233" i="3"/>
  <c r="X233" i="3"/>
  <c r="W233" i="3"/>
  <c r="Y233" i="3"/>
  <c r="J225" i="3"/>
  <c r="I225" i="3"/>
  <c r="H225" i="3"/>
  <c r="O225" i="3"/>
  <c r="N225" i="3"/>
  <c r="M225" i="3"/>
  <c r="T225" i="3"/>
  <c r="S225" i="3"/>
  <c r="R225" i="3"/>
  <c r="X225" i="3"/>
  <c r="W225" i="3"/>
  <c r="Y225" i="3"/>
  <c r="J166" i="3"/>
  <c r="I166" i="3"/>
  <c r="H166" i="3"/>
  <c r="O166" i="3"/>
  <c r="N166" i="3"/>
  <c r="M166" i="3"/>
  <c r="T166" i="3"/>
  <c r="S166" i="3"/>
  <c r="R166" i="3"/>
  <c r="X166" i="3"/>
  <c r="W166" i="3"/>
  <c r="Y166" i="3"/>
  <c r="J143" i="3"/>
  <c r="I143" i="3"/>
  <c r="H143" i="3"/>
  <c r="O143" i="3"/>
  <c r="N143" i="3"/>
  <c r="M143" i="3"/>
  <c r="T143" i="3"/>
  <c r="S143" i="3"/>
  <c r="R143" i="3"/>
  <c r="X143" i="3"/>
  <c r="W143" i="3"/>
  <c r="Y143" i="3"/>
  <c r="J311" i="3" l="1"/>
  <c r="I311" i="3"/>
  <c r="H311" i="3"/>
  <c r="O311" i="3"/>
  <c r="N311" i="3"/>
  <c r="M311" i="3"/>
  <c r="T311" i="3"/>
  <c r="S311" i="3"/>
  <c r="R311" i="3"/>
  <c r="X311" i="3"/>
  <c r="W311" i="3"/>
  <c r="Y311" i="3"/>
  <c r="J286" i="3"/>
  <c r="J281" i="3" s="1"/>
  <c r="I286" i="3"/>
  <c r="I281" i="3" s="1"/>
  <c r="H286" i="3"/>
  <c r="H281" i="3" s="1"/>
  <c r="O286" i="3"/>
  <c r="O281" i="3" s="1"/>
  <c r="N286" i="3"/>
  <c r="N281" i="3" s="1"/>
  <c r="M286" i="3"/>
  <c r="M281" i="3" s="1"/>
  <c r="T286" i="3"/>
  <c r="T281" i="3" s="1"/>
  <c r="S286" i="3"/>
  <c r="S281" i="3" s="1"/>
  <c r="R286" i="3"/>
  <c r="R281" i="3" s="1"/>
  <c r="X286" i="3"/>
  <c r="X281" i="3" s="1"/>
  <c r="W286" i="3"/>
  <c r="W281" i="3" s="1"/>
  <c r="Y286" i="3"/>
  <c r="Y281" i="3" s="1"/>
  <c r="J282" i="3"/>
  <c r="I282" i="3"/>
  <c r="H282" i="3"/>
  <c r="O282" i="3"/>
  <c r="N282" i="3"/>
  <c r="M282" i="3"/>
  <c r="T282" i="3"/>
  <c r="S282" i="3"/>
  <c r="R282" i="3"/>
  <c r="X282" i="3"/>
  <c r="W282" i="3"/>
  <c r="Y282" i="3"/>
  <c r="J274" i="3"/>
  <c r="I274" i="3"/>
  <c r="H274" i="3"/>
  <c r="O274" i="3"/>
  <c r="N274" i="3"/>
  <c r="M274" i="3"/>
  <c r="T274" i="3"/>
  <c r="S274" i="3"/>
  <c r="R274" i="3"/>
  <c r="X274" i="3"/>
  <c r="W274" i="3"/>
  <c r="Y274" i="3"/>
  <c r="T220" i="3"/>
  <c r="X220" i="3"/>
  <c r="H220" i="3"/>
  <c r="M220" i="3"/>
  <c r="R220" i="3"/>
  <c r="J214" i="3"/>
  <c r="I214" i="3"/>
  <c r="H214" i="3"/>
  <c r="O214" i="3"/>
  <c r="N214" i="3"/>
  <c r="M214" i="3"/>
  <c r="T214" i="3"/>
  <c r="S214" i="3"/>
  <c r="R214" i="3"/>
  <c r="X214" i="3"/>
  <c r="W214" i="3"/>
  <c r="Y214" i="3"/>
  <c r="J174" i="3"/>
  <c r="I174" i="3"/>
  <c r="H174" i="3"/>
  <c r="O174" i="3"/>
  <c r="N174" i="3"/>
  <c r="M174" i="3"/>
  <c r="T174" i="3"/>
  <c r="S174" i="3"/>
  <c r="R174" i="3"/>
  <c r="X174" i="3"/>
  <c r="W174" i="3"/>
  <c r="Y174" i="3"/>
  <c r="J161" i="3"/>
  <c r="I161" i="3"/>
  <c r="H161" i="3"/>
  <c r="O161" i="3"/>
  <c r="N161" i="3"/>
  <c r="M161" i="3"/>
  <c r="T161" i="3"/>
  <c r="S161" i="3"/>
  <c r="R161" i="3"/>
  <c r="X161" i="3"/>
  <c r="W161" i="3"/>
  <c r="Y161" i="3"/>
  <c r="J158" i="3"/>
  <c r="I158" i="3"/>
  <c r="H158" i="3"/>
  <c r="O158" i="3"/>
  <c r="N158" i="3"/>
  <c r="M158" i="3"/>
  <c r="T158" i="3"/>
  <c r="S158" i="3"/>
  <c r="R158" i="3"/>
  <c r="X158" i="3"/>
  <c r="W158" i="3"/>
  <c r="Y158" i="3"/>
  <c r="J128" i="3"/>
  <c r="I128" i="3"/>
  <c r="H128" i="3"/>
  <c r="O128" i="3"/>
  <c r="N128" i="3"/>
  <c r="M128" i="3"/>
  <c r="T128" i="3"/>
  <c r="S128" i="3"/>
  <c r="R128" i="3"/>
  <c r="X128" i="3"/>
  <c r="W128" i="3"/>
  <c r="Y128" i="3"/>
  <c r="J121" i="3"/>
  <c r="I121" i="3"/>
  <c r="H121" i="3"/>
  <c r="O121" i="3"/>
  <c r="N121" i="3"/>
  <c r="M121" i="3"/>
  <c r="T121" i="3"/>
  <c r="S121" i="3"/>
  <c r="R121" i="3"/>
  <c r="X121" i="3"/>
  <c r="W121" i="3"/>
  <c r="Y121" i="3"/>
  <c r="J118" i="3"/>
  <c r="J117" i="3" s="1"/>
  <c r="I118" i="3"/>
  <c r="H118" i="3"/>
  <c r="H117" i="3" s="1"/>
  <c r="O118" i="3"/>
  <c r="N118" i="3"/>
  <c r="M118" i="3"/>
  <c r="T118" i="3"/>
  <c r="S118" i="3"/>
  <c r="S117" i="3" s="1"/>
  <c r="R118" i="3"/>
  <c r="R117" i="3" s="1"/>
  <c r="X118" i="3"/>
  <c r="X117" i="3" s="1"/>
  <c r="W118" i="3"/>
  <c r="Y118" i="3"/>
  <c r="I117" i="3"/>
  <c r="M117" i="3"/>
  <c r="T117" i="3" l="1"/>
  <c r="W117" i="3"/>
  <c r="N117" i="3"/>
  <c r="W220" i="3"/>
  <c r="J220" i="3"/>
  <c r="I220" i="3"/>
  <c r="N220" i="3"/>
  <c r="O220" i="3"/>
  <c r="S220" i="3"/>
  <c r="Y220" i="3"/>
  <c r="O117" i="3"/>
  <c r="Y117" i="3"/>
  <c r="G288" i="3"/>
  <c r="L288" i="3"/>
  <c r="Q288" i="3"/>
  <c r="V288" i="3"/>
  <c r="E288" i="3" l="1"/>
  <c r="V245" i="3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314" i="3"/>
  <c r="J251" i="3"/>
  <c r="J307" i="3"/>
  <c r="J306" i="3"/>
  <c r="J302" i="3"/>
  <c r="J298" i="3"/>
  <c r="J291" i="3"/>
  <c r="J254" i="3"/>
  <c r="J272" i="3"/>
  <c r="J269" i="3"/>
  <c r="J263" i="3"/>
  <c r="J260" i="3"/>
  <c r="J253" i="3"/>
  <c r="J252" i="3"/>
  <c r="I314" i="3"/>
  <c r="I154" i="3"/>
  <c r="I307" i="3"/>
  <c r="I306" i="3"/>
  <c r="I302" i="3"/>
  <c r="I298" i="3"/>
  <c r="I291" i="3"/>
  <c r="I254" i="3"/>
  <c r="I272" i="3"/>
  <c r="I269" i="3"/>
  <c r="I263" i="3"/>
  <c r="I260" i="3"/>
  <c r="I253" i="3"/>
  <c r="I252" i="3"/>
  <c r="H314" i="3"/>
  <c r="G314" i="3" s="1"/>
  <c r="H251" i="3"/>
  <c r="H307" i="3"/>
  <c r="H306" i="3"/>
  <c r="G306" i="3" s="1"/>
  <c r="H302" i="3"/>
  <c r="H298" i="3"/>
  <c r="H291" i="3"/>
  <c r="G286" i="3"/>
  <c r="H272" i="3"/>
  <c r="H269" i="3"/>
  <c r="H263" i="3"/>
  <c r="H260" i="3"/>
  <c r="H253" i="3"/>
  <c r="H252" i="3"/>
  <c r="O314" i="3"/>
  <c r="O307" i="3"/>
  <c r="O306" i="3"/>
  <c r="O302" i="3"/>
  <c r="O298" i="3"/>
  <c r="O291" i="3"/>
  <c r="O254" i="3"/>
  <c r="O272" i="3"/>
  <c r="O269" i="3"/>
  <c r="O263" i="3"/>
  <c r="O260" i="3"/>
  <c r="O253" i="3"/>
  <c r="O252" i="3"/>
  <c r="N314" i="3"/>
  <c r="N154" i="3"/>
  <c r="N67" i="3" s="1"/>
  <c r="N307" i="3"/>
  <c r="N306" i="3"/>
  <c r="N302" i="3"/>
  <c r="N298" i="3"/>
  <c r="N291" i="3"/>
  <c r="N254" i="3"/>
  <c r="N272" i="3"/>
  <c r="N269" i="3"/>
  <c r="N263" i="3"/>
  <c r="N260" i="3"/>
  <c r="N253" i="3"/>
  <c r="N252" i="3"/>
  <c r="M314" i="3"/>
  <c r="M307" i="3"/>
  <c r="M306" i="3"/>
  <c r="M302" i="3"/>
  <c r="M298" i="3"/>
  <c r="M291" i="3"/>
  <c r="M254" i="3"/>
  <c r="M272" i="3"/>
  <c r="M269" i="3"/>
  <c r="M263" i="3"/>
  <c r="M260" i="3"/>
  <c r="M253" i="3"/>
  <c r="M252" i="3"/>
  <c r="T314" i="3"/>
  <c r="T154" i="3"/>
  <c r="T307" i="3"/>
  <c r="T306" i="3"/>
  <c r="T302" i="3"/>
  <c r="T298" i="3"/>
  <c r="T291" i="3"/>
  <c r="T254" i="3"/>
  <c r="T272" i="3"/>
  <c r="T269" i="3"/>
  <c r="T263" i="3"/>
  <c r="T260" i="3"/>
  <c r="T253" i="3"/>
  <c r="T252" i="3"/>
  <c r="S314" i="3"/>
  <c r="S154" i="3"/>
  <c r="S307" i="3"/>
  <c r="S306" i="3"/>
  <c r="S302" i="3"/>
  <c r="S298" i="3"/>
  <c r="S291" i="3"/>
  <c r="S254" i="3"/>
  <c r="S272" i="3"/>
  <c r="S269" i="3"/>
  <c r="S263" i="3"/>
  <c r="S260" i="3"/>
  <c r="S253" i="3"/>
  <c r="S252" i="3"/>
  <c r="R314" i="3"/>
  <c r="R307" i="3"/>
  <c r="R306" i="3"/>
  <c r="R302" i="3"/>
  <c r="R298" i="3"/>
  <c r="R291" i="3"/>
  <c r="R254" i="3"/>
  <c r="R272" i="3"/>
  <c r="R269" i="3"/>
  <c r="R263" i="3"/>
  <c r="R260" i="3"/>
  <c r="R253" i="3"/>
  <c r="R252" i="3"/>
  <c r="X314" i="3"/>
  <c r="X251" i="3"/>
  <c r="X307" i="3"/>
  <c r="X306" i="3"/>
  <c r="X302" i="3"/>
  <c r="X298" i="3"/>
  <c r="X291" i="3"/>
  <c r="X254" i="3"/>
  <c r="X272" i="3"/>
  <c r="X269" i="3"/>
  <c r="X263" i="3"/>
  <c r="X260" i="3"/>
  <c r="X253" i="3"/>
  <c r="X252" i="3"/>
  <c r="W314" i="3"/>
  <c r="W307" i="3"/>
  <c r="W306" i="3"/>
  <c r="W302" i="3"/>
  <c r="W298" i="3"/>
  <c r="W291" i="3"/>
  <c r="W272" i="3"/>
  <c r="W269" i="3"/>
  <c r="W263" i="3"/>
  <c r="W260" i="3"/>
  <c r="W253" i="3"/>
  <c r="W252" i="3"/>
  <c r="J221" i="3"/>
  <c r="J217" i="3"/>
  <c r="J208" i="3"/>
  <c r="J207" i="3" s="1"/>
  <c r="J203" i="3"/>
  <c r="J197" i="3"/>
  <c r="J196" i="3"/>
  <c r="J191" i="3"/>
  <c r="J188" i="3"/>
  <c r="J181" i="3"/>
  <c r="J168" i="3"/>
  <c r="J149" i="3"/>
  <c r="J146" i="3"/>
  <c r="J138" i="3"/>
  <c r="J136" i="3"/>
  <c r="J133" i="3"/>
  <c r="J129" i="3"/>
  <c r="J123" i="3"/>
  <c r="I221" i="3"/>
  <c r="I217" i="3"/>
  <c r="I208" i="3"/>
  <c r="I207" i="3" s="1"/>
  <c r="I203" i="3"/>
  <c r="I197" i="3"/>
  <c r="I196" i="3"/>
  <c r="I191" i="3"/>
  <c r="I188" i="3"/>
  <c r="I181" i="3"/>
  <c r="I168" i="3"/>
  <c r="I149" i="3"/>
  <c r="I146" i="3"/>
  <c r="I138" i="3"/>
  <c r="I136" i="3"/>
  <c r="I133" i="3"/>
  <c r="I129" i="3"/>
  <c r="I123" i="3"/>
  <c r="H221" i="3"/>
  <c r="H217" i="3"/>
  <c r="H208" i="3"/>
  <c r="H207" i="3" s="1"/>
  <c r="H203" i="3"/>
  <c r="H197" i="3"/>
  <c r="H196" i="3"/>
  <c r="H191" i="3"/>
  <c r="H188" i="3"/>
  <c r="H181" i="3"/>
  <c r="H168" i="3"/>
  <c r="H149" i="3"/>
  <c r="H146" i="3"/>
  <c r="H138" i="3"/>
  <c r="H136" i="3"/>
  <c r="H133" i="3"/>
  <c r="H129" i="3"/>
  <c r="H123" i="3"/>
  <c r="O221" i="3"/>
  <c r="O217" i="3"/>
  <c r="O208" i="3"/>
  <c r="O207" i="3" s="1"/>
  <c r="O203" i="3"/>
  <c r="O197" i="3"/>
  <c r="O196" i="3"/>
  <c r="O191" i="3"/>
  <c r="O188" i="3"/>
  <c r="O181" i="3"/>
  <c r="O168" i="3"/>
  <c r="O149" i="3"/>
  <c r="O146" i="3"/>
  <c r="O138" i="3"/>
  <c r="O136" i="3"/>
  <c r="O133" i="3"/>
  <c r="O129" i="3"/>
  <c r="O123" i="3"/>
  <c r="N221" i="3"/>
  <c r="N217" i="3"/>
  <c r="N208" i="3"/>
  <c r="N207" i="3" s="1"/>
  <c r="N203" i="3"/>
  <c r="N197" i="3"/>
  <c r="N196" i="3"/>
  <c r="N191" i="3"/>
  <c r="N188" i="3"/>
  <c r="N181" i="3"/>
  <c r="N168" i="3"/>
  <c r="N149" i="3"/>
  <c r="N146" i="3"/>
  <c r="N138" i="3"/>
  <c r="N136" i="3"/>
  <c r="N133" i="3"/>
  <c r="N129" i="3"/>
  <c r="N123" i="3"/>
  <c r="M221" i="3"/>
  <c r="M217" i="3"/>
  <c r="M208" i="3"/>
  <c r="M207" i="3" s="1"/>
  <c r="M203" i="3"/>
  <c r="M197" i="3"/>
  <c r="M196" i="3"/>
  <c r="M191" i="3"/>
  <c r="M188" i="3"/>
  <c r="M181" i="3"/>
  <c r="M168" i="3"/>
  <c r="M149" i="3"/>
  <c r="M146" i="3"/>
  <c r="M138" i="3"/>
  <c r="M136" i="3"/>
  <c r="M133" i="3"/>
  <c r="M129" i="3"/>
  <c r="M123" i="3"/>
  <c r="T221" i="3"/>
  <c r="T217" i="3"/>
  <c r="T208" i="3"/>
  <c r="T207" i="3" s="1"/>
  <c r="T203" i="3"/>
  <c r="T197" i="3"/>
  <c r="T196" i="3"/>
  <c r="T191" i="3"/>
  <c r="T188" i="3"/>
  <c r="T181" i="3"/>
  <c r="T168" i="3"/>
  <c r="T149" i="3"/>
  <c r="T146" i="3"/>
  <c r="T138" i="3"/>
  <c r="T136" i="3"/>
  <c r="T133" i="3"/>
  <c r="T129" i="3"/>
  <c r="T123" i="3"/>
  <c r="S221" i="3"/>
  <c r="S217" i="3"/>
  <c r="S208" i="3"/>
  <c r="S207" i="3" s="1"/>
  <c r="S203" i="3"/>
  <c r="S197" i="3"/>
  <c r="S196" i="3"/>
  <c r="S191" i="3"/>
  <c r="S188" i="3"/>
  <c r="S181" i="3"/>
  <c r="S168" i="3"/>
  <c r="S149" i="3"/>
  <c r="S146" i="3"/>
  <c r="S138" i="3"/>
  <c r="S136" i="3"/>
  <c r="S133" i="3"/>
  <c r="S129" i="3"/>
  <c r="S123" i="3"/>
  <c r="R221" i="3"/>
  <c r="R217" i="3"/>
  <c r="R208" i="3"/>
  <c r="R207" i="3" s="1"/>
  <c r="R203" i="3"/>
  <c r="R197" i="3"/>
  <c r="R196" i="3"/>
  <c r="R191" i="3"/>
  <c r="R188" i="3"/>
  <c r="R181" i="3"/>
  <c r="R168" i="3"/>
  <c r="R149" i="3"/>
  <c r="R146" i="3"/>
  <c r="R138" i="3"/>
  <c r="R136" i="3"/>
  <c r="R133" i="3"/>
  <c r="R129" i="3"/>
  <c r="R123" i="3"/>
  <c r="Q121" i="3" s="1"/>
  <c r="X221" i="3"/>
  <c r="X217" i="3"/>
  <c r="X208" i="3"/>
  <c r="X207" i="3" s="1"/>
  <c r="X203" i="3"/>
  <c r="X197" i="3"/>
  <c r="X196" i="3"/>
  <c r="X191" i="3"/>
  <c r="X188" i="3"/>
  <c r="X181" i="3"/>
  <c r="X168" i="3"/>
  <c r="X149" i="3"/>
  <c r="X146" i="3"/>
  <c r="X138" i="3"/>
  <c r="X136" i="3"/>
  <c r="X133" i="3"/>
  <c r="X129" i="3"/>
  <c r="X123" i="3"/>
  <c r="W221" i="3"/>
  <c r="W217" i="3"/>
  <c r="W208" i="3"/>
  <c r="W207" i="3" s="1"/>
  <c r="W203" i="3"/>
  <c r="W197" i="3"/>
  <c r="W196" i="3"/>
  <c r="W191" i="3"/>
  <c r="W188" i="3"/>
  <c r="W181" i="3"/>
  <c r="W168" i="3"/>
  <c r="W149" i="3"/>
  <c r="W146" i="3"/>
  <c r="W138" i="3"/>
  <c r="W136" i="3"/>
  <c r="W133" i="3"/>
  <c r="W129" i="3"/>
  <c r="W123" i="3"/>
  <c r="I111" i="3"/>
  <c r="I108" i="3"/>
  <c r="I107" i="3" s="1"/>
  <c r="I104" i="3"/>
  <c r="I103" i="3" s="1"/>
  <c r="I100" i="3"/>
  <c r="I94" i="3"/>
  <c r="I91" i="3"/>
  <c r="I81" i="3"/>
  <c r="I76" i="3"/>
  <c r="J111" i="3"/>
  <c r="J108" i="3"/>
  <c r="J107" i="3" s="1"/>
  <c r="J104" i="3"/>
  <c r="J103" i="3" s="1"/>
  <c r="J100" i="3"/>
  <c r="J94" i="3"/>
  <c r="J91" i="3"/>
  <c r="J81" i="3"/>
  <c r="J76" i="3"/>
  <c r="H111" i="3"/>
  <c r="G111" i="3" s="1"/>
  <c r="H108" i="3"/>
  <c r="H107" i="3" s="1"/>
  <c r="H104" i="3"/>
  <c r="H103" i="3" s="1"/>
  <c r="H100" i="3"/>
  <c r="H94" i="3"/>
  <c r="G94" i="3" s="1"/>
  <c r="H91" i="3"/>
  <c r="G91" i="3" s="1"/>
  <c r="H81" i="3"/>
  <c r="H76" i="3"/>
  <c r="M111" i="3"/>
  <c r="M108" i="3"/>
  <c r="M107" i="3" s="1"/>
  <c r="M104" i="3"/>
  <c r="M103" i="3" s="1"/>
  <c r="M100" i="3"/>
  <c r="M94" i="3"/>
  <c r="M91" i="3"/>
  <c r="M81" i="3"/>
  <c r="M76" i="3"/>
  <c r="N111" i="3"/>
  <c r="N108" i="3"/>
  <c r="N107" i="3" s="1"/>
  <c r="N104" i="3"/>
  <c r="N103" i="3" s="1"/>
  <c r="N100" i="3"/>
  <c r="N94" i="3"/>
  <c r="N91" i="3"/>
  <c r="N81" i="3"/>
  <c r="N76" i="3"/>
  <c r="O111" i="3"/>
  <c r="O108" i="3"/>
  <c r="O107" i="3" s="1"/>
  <c r="O104" i="3"/>
  <c r="O103" i="3" s="1"/>
  <c r="O100" i="3"/>
  <c r="O94" i="3"/>
  <c r="O91" i="3"/>
  <c r="O81" i="3"/>
  <c r="O76" i="3"/>
  <c r="O75" i="3" s="1"/>
  <c r="O74" i="3" s="1"/>
  <c r="R111" i="3"/>
  <c r="R108" i="3"/>
  <c r="R107" i="3" s="1"/>
  <c r="R104" i="3"/>
  <c r="R103" i="3" s="1"/>
  <c r="R100" i="3"/>
  <c r="R94" i="3"/>
  <c r="R91" i="3"/>
  <c r="R81" i="3"/>
  <c r="R76" i="3"/>
  <c r="S111" i="3"/>
  <c r="S108" i="3"/>
  <c r="S107" i="3" s="1"/>
  <c r="S104" i="3"/>
  <c r="S103" i="3" s="1"/>
  <c r="S100" i="3"/>
  <c r="S94" i="3"/>
  <c r="S91" i="3"/>
  <c r="S81" i="3"/>
  <c r="S76" i="3"/>
  <c r="T111" i="3"/>
  <c r="T108" i="3"/>
  <c r="T107" i="3" s="1"/>
  <c r="T104" i="3"/>
  <c r="T103" i="3" s="1"/>
  <c r="T100" i="3"/>
  <c r="T94" i="3"/>
  <c r="T91" i="3"/>
  <c r="T81" i="3"/>
  <c r="T76" i="3"/>
  <c r="W111" i="3"/>
  <c r="W108" i="3"/>
  <c r="W107" i="3" s="1"/>
  <c r="W104" i="3"/>
  <c r="W100" i="3"/>
  <c r="W94" i="3"/>
  <c r="W91" i="3"/>
  <c r="W81" i="3"/>
  <c r="W76" i="3"/>
  <c r="X111" i="3"/>
  <c r="X108" i="3"/>
  <c r="X107" i="3" s="1"/>
  <c r="X104" i="3"/>
  <c r="X103" i="3" s="1"/>
  <c r="X100" i="3"/>
  <c r="X94" i="3"/>
  <c r="X91" i="3"/>
  <c r="X81" i="3"/>
  <c r="X76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07" i="3"/>
  <c r="Y306" i="3"/>
  <c r="Y302" i="3"/>
  <c r="Y298" i="3"/>
  <c r="Y291" i="3"/>
  <c r="Y254" i="3"/>
  <c r="Y272" i="3"/>
  <c r="Y269" i="3"/>
  <c r="Y263" i="3"/>
  <c r="Y260" i="3"/>
  <c r="V260" i="3" s="1"/>
  <c r="Y253" i="3"/>
  <c r="Y252" i="3"/>
  <c r="Y221" i="3"/>
  <c r="Y217" i="3"/>
  <c r="Y208" i="3"/>
  <c r="Y207" i="3" s="1"/>
  <c r="Y203" i="3"/>
  <c r="Y197" i="3"/>
  <c r="Y196" i="3"/>
  <c r="Y191" i="3"/>
  <c r="Y188" i="3"/>
  <c r="Y181" i="3"/>
  <c r="Y168" i="3"/>
  <c r="Y149" i="3"/>
  <c r="Y146" i="3"/>
  <c r="Y138" i="3"/>
  <c r="Y136" i="3"/>
  <c r="Y133" i="3"/>
  <c r="Y129" i="3"/>
  <c r="Y123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Q253" i="3" l="1"/>
  <c r="N75" i="3"/>
  <c r="N74" i="3" s="1"/>
  <c r="L306" i="3"/>
  <c r="G138" i="3"/>
  <c r="T90" i="3"/>
  <c r="T89" i="3" s="1"/>
  <c r="L269" i="3"/>
  <c r="G252" i="3"/>
  <c r="Q168" i="3"/>
  <c r="Q217" i="3"/>
  <c r="G188" i="3"/>
  <c r="Q314" i="3"/>
  <c r="G307" i="3"/>
  <c r="G197" i="3"/>
  <c r="X90" i="3"/>
  <c r="X89" i="3" s="1"/>
  <c r="I67" i="3"/>
  <c r="T67" i="3"/>
  <c r="S67" i="3"/>
  <c r="L136" i="3"/>
  <c r="G272" i="3"/>
  <c r="L272" i="3"/>
  <c r="G281" i="3"/>
  <c r="L26" i="3"/>
  <c r="Q29" i="3"/>
  <c r="X75" i="3"/>
  <c r="X74" i="3" s="1"/>
  <c r="E301" i="3"/>
  <c r="L158" i="3"/>
  <c r="G203" i="3"/>
  <c r="N251" i="3"/>
  <c r="V40" i="3"/>
  <c r="L49" i="3"/>
  <c r="V149" i="3"/>
  <c r="L146" i="3"/>
  <c r="Q138" i="3"/>
  <c r="S75" i="3"/>
  <c r="S74" i="3" s="1"/>
  <c r="L149" i="3"/>
  <c r="X259" i="3"/>
  <c r="X250" i="3" s="1"/>
  <c r="L302" i="3"/>
  <c r="E300" i="3"/>
  <c r="V94" i="3"/>
  <c r="V49" i="3"/>
  <c r="E49" i="3" s="1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X154" i="3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9" i="3"/>
  <c r="T250" i="3" s="1"/>
  <c r="E237" i="3"/>
  <c r="E239" i="3"/>
  <c r="G233" i="3"/>
  <c r="E234" i="3"/>
  <c r="E226" i="3"/>
  <c r="Q181" i="3"/>
  <c r="E183" i="3"/>
  <c r="G181" i="3"/>
  <c r="S25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V286" i="3"/>
  <c r="E287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J90" i="3"/>
  <c r="J89" i="3" s="1"/>
  <c r="E243" i="3"/>
  <c r="E242" i="3"/>
  <c r="E244" i="3"/>
  <c r="E216" i="3"/>
  <c r="G214" i="3"/>
  <c r="E135" i="3"/>
  <c r="G129" i="3"/>
  <c r="L225" i="3"/>
  <c r="E227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W103" i="3"/>
  <c r="W99" i="3" s="1"/>
  <c r="E106" i="3"/>
  <c r="E105" i="3"/>
  <c r="V100" i="3"/>
  <c r="E101" i="3"/>
  <c r="E102" i="3"/>
  <c r="E97" i="3"/>
  <c r="O90" i="3"/>
  <c r="O89" i="3" s="1"/>
  <c r="N90" i="3"/>
  <c r="N89" i="3" s="1"/>
  <c r="M90" i="3"/>
  <c r="M89" i="3" s="1"/>
  <c r="V91" i="3"/>
  <c r="Q91" i="3"/>
  <c r="E92" i="3"/>
  <c r="E93" i="3"/>
  <c r="W75" i="3"/>
  <c r="W74" i="3" s="1"/>
  <c r="E82" i="3"/>
  <c r="Q81" i="3"/>
  <c r="E85" i="3"/>
  <c r="E86" i="3"/>
  <c r="L81" i="3"/>
  <c r="E87" i="3"/>
  <c r="G81" i="3"/>
  <c r="I75" i="3"/>
  <c r="I74" i="3" s="1"/>
  <c r="V76" i="3"/>
  <c r="E79" i="3"/>
  <c r="T75" i="3"/>
  <c r="T74" i="3" s="1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H99" i="3"/>
  <c r="G107" i="3"/>
  <c r="Q103" i="3"/>
  <c r="R99" i="3"/>
  <c r="E132" i="3"/>
  <c r="Y19" i="3"/>
  <c r="Y90" i="3"/>
  <c r="Y89" i="3" s="1"/>
  <c r="H19" i="3"/>
  <c r="L56" i="3"/>
  <c r="R90" i="3"/>
  <c r="R89" i="3" s="1"/>
  <c r="Q94" i="3"/>
  <c r="L108" i="3"/>
  <c r="G100" i="3"/>
  <c r="V146" i="3"/>
  <c r="V188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M251" i="3"/>
  <c r="M154" i="3"/>
  <c r="L311" i="3"/>
  <c r="I25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L221" i="3"/>
  <c r="G166" i="3"/>
  <c r="W251" i="3"/>
  <c r="V311" i="3"/>
  <c r="W154" i="3"/>
  <c r="Q269" i="3"/>
  <c r="S259" i="3"/>
  <c r="S250" i="3" s="1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Q118" i="3"/>
  <c r="S99" i="3"/>
  <c r="S98" i="3" s="1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R259" i="3"/>
  <c r="Q260" i="3"/>
  <c r="R19" i="3"/>
  <c r="Q20" i="3"/>
  <c r="L43" i="3"/>
  <c r="V81" i="3"/>
  <c r="Q100" i="3"/>
  <c r="N99" i="3"/>
  <c r="N98" i="3" s="1"/>
  <c r="N73" i="3" s="1"/>
  <c r="N66" i="3" s="1"/>
  <c r="H75" i="3"/>
  <c r="J99" i="3"/>
  <c r="J98" i="3" s="1"/>
  <c r="V196" i="3"/>
  <c r="L118" i="3"/>
  <c r="V56" i="3"/>
  <c r="G56" i="3"/>
  <c r="W90" i="3"/>
  <c r="W89" i="3" s="1"/>
  <c r="V111" i="3"/>
  <c r="L94" i="3"/>
  <c r="G76" i="3"/>
  <c r="I90" i="3"/>
  <c r="I89" i="3" s="1"/>
  <c r="Q133" i="3"/>
  <c r="Q161" i="3"/>
  <c r="Q197" i="3"/>
  <c r="L121" i="3"/>
  <c r="L123" i="3"/>
  <c r="L196" i="3"/>
  <c r="L233" i="3"/>
  <c r="G174" i="3"/>
  <c r="G208" i="3"/>
  <c r="W254" i="3"/>
  <c r="V254" i="3" s="1"/>
  <c r="Q254" i="3"/>
  <c r="Q307" i="3"/>
  <c r="L260" i="3"/>
  <c r="M259" i="3"/>
  <c r="L291" i="3"/>
  <c r="O251" i="3"/>
  <c r="O154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R75" i="3"/>
  <c r="Q104" i="3"/>
  <c r="G108" i="3"/>
  <c r="V161" i="3"/>
  <c r="Q136" i="3"/>
  <c r="Q166" i="3"/>
  <c r="L129" i="3"/>
  <c r="L197" i="3"/>
  <c r="G118" i="3"/>
  <c r="V291" i="3"/>
  <c r="R251" i="3"/>
  <c r="Q311" i="3"/>
  <c r="R154" i="3"/>
  <c r="V129" i="3"/>
  <c r="E139" i="3"/>
  <c r="E170" i="3"/>
  <c r="E211" i="3"/>
  <c r="E232" i="3"/>
  <c r="E276" i="3"/>
  <c r="M99" i="3"/>
  <c r="L107" i="3"/>
  <c r="Y251" i="3"/>
  <c r="Y154" i="3"/>
  <c r="M19" i="3"/>
  <c r="L20" i="3"/>
  <c r="G43" i="3"/>
  <c r="Q56" i="3"/>
  <c r="X99" i="3"/>
  <c r="X98" i="3" s="1"/>
  <c r="T99" i="3"/>
  <c r="T98" i="3" s="1"/>
  <c r="Q107" i="3"/>
  <c r="L103" i="3"/>
  <c r="H90" i="3"/>
  <c r="H89" i="3" s="1"/>
  <c r="V136" i="3"/>
  <c r="V166" i="3"/>
  <c r="V168" i="3"/>
  <c r="V207" i="3"/>
  <c r="V208" i="3"/>
  <c r="Q207" i="3"/>
  <c r="Q208" i="3"/>
  <c r="L133" i="3"/>
  <c r="L161" i="3"/>
  <c r="G123" i="3"/>
  <c r="V263" i="3"/>
  <c r="V298" i="3"/>
  <c r="Q252" i="3"/>
  <c r="E252" i="3" s="1"/>
  <c r="G251" i="3"/>
  <c r="H254" i="3"/>
  <c r="G254" i="3" s="1"/>
  <c r="G274" i="3"/>
  <c r="E21" i="3"/>
  <c r="E31" i="3"/>
  <c r="E50" i="3"/>
  <c r="E61" i="3"/>
  <c r="E88" i="3"/>
  <c r="E115" i="3"/>
  <c r="E140" i="3"/>
  <c r="E277" i="3"/>
  <c r="O99" i="3"/>
  <c r="O98" i="3" s="1"/>
  <c r="Y75" i="3"/>
  <c r="Y74" i="3" s="1"/>
  <c r="Q26" i="3"/>
  <c r="S90" i="3"/>
  <c r="S89" i="3" s="1"/>
  <c r="Q108" i="3"/>
  <c r="M75" i="3"/>
  <c r="L104" i="3"/>
  <c r="J75" i="3"/>
  <c r="J74" i="3" s="1"/>
  <c r="I99" i="3"/>
  <c r="I98" i="3" s="1"/>
  <c r="V214" i="3"/>
  <c r="Q143" i="3"/>
  <c r="Q174" i="3"/>
  <c r="Q214" i="3"/>
  <c r="L166" i="3"/>
  <c r="L168" i="3"/>
  <c r="L207" i="3"/>
  <c r="L208" i="3"/>
  <c r="G191" i="3"/>
  <c r="V269" i="3"/>
  <c r="V302" i="3"/>
  <c r="Q286" i="3"/>
  <c r="G311" i="3"/>
  <c r="H154" i="3"/>
  <c r="E51" i="3"/>
  <c r="E131" i="3"/>
  <c r="E141" i="3"/>
  <c r="E162" i="3"/>
  <c r="E213" i="3"/>
  <c r="E278" i="3"/>
  <c r="E313" i="3"/>
  <c r="J154" i="3"/>
  <c r="Q274" i="3"/>
  <c r="W259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X73" i="3" l="1"/>
  <c r="X66" i="3" s="1"/>
  <c r="J67" i="3"/>
  <c r="O67" i="3"/>
  <c r="X67" i="3"/>
  <c r="Y67" i="3"/>
  <c r="L281" i="3"/>
  <c r="E118" i="3"/>
  <c r="L89" i="3"/>
  <c r="E138" i="3"/>
  <c r="E314" i="3"/>
  <c r="E149" i="3"/>
  <c r="V103" i="3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O73" i="3"/>
  <c r="O66" i="3" s="1"/>
  <c r="I73" i="3"/>
  <c r="I66" i="3" s="1"/>
  <c r="E91" i="3"/>
  <c r="E214" i="3"/>
  <c r="Q220" i="3"/>
  <c r="L220" i="3"/>
  <c r="E221" i="3"/>
  <c r="E136" i="3"/>
  <c r="L128" i="3"/>
  <c r="E129" i="3"/>
  <c r="G128" i="3"/>
  <c r="Q117" i="3"/>
  <c r="T73" i="3"/>
  <c r="T66" i="3" s="1"/>
  <c r="S73" i="3"/>
  <c r="S66" i="3" s="1"/>
  <c r="Y73" i="3"/>
  <c r="Y66" i="3" s="1"/>
  <c r="E76" i="3"/>
  <c r="E40" i="3"/>
  <c r="E29" i="3"/>
  <c r="E26" i="3"/>
  <c r="L19" i="3"/>
  <c r="E20" i="3"/>
  <c r="G117" i="3"/>
  <c r="G121" i="3"/>
  <c r="E121" i="3" s="1"/>
  <c r="M98" i="3"/>
  <c r="L98" i="3" s="1"/>
  <c r="L99" i="3"/>
  <c r="M250" i="3"/>
  <c r="L250" i="3" s="1"/>
  <c r="L259" i="3"/>
  <c r="E291" i="3"/>
  <c r="V74" i="3"/>
  <c r="E43" i="3"/>
  <c r="L117" i="3"/>
  <c r="E260" i="3"/>
  <c r="V251" i="3"/>
  <c r="Q154" i="3"/>
  <c r="E104" i="3"/>
  <c r="E103" i="3"/>
  <c r="E108" i="3"/>
  <c r="Q19" i="3"/>
  <c r="E207" i="3"/>
  <c r="E100" i="3"/>
  <c r="E225" i="3"/>
  <c r="G89" i="3"/>
  <c r="G90" i="3"/>
  <c r="Q281" i="3"/>
  <c r="E302" i="3"/>
  <c r="J73" i="3"/>
  <c r="J66" i="3" s="1"/>
  <c r="R74" i="3"/>
  <c r="Q75" i="3"/>
  <c r="E269" i="3"/>
  <c r="H74" i="3"/>
  <c r="G75" i="3"/>
  <c r="W98" i="3"/>
  <c r="V98" i="3" s="1"/>
  <c r="V99" i="3"/>
  <c r="L154" i="3"/>
  <c r="W250" i="3"/>
  <c r="V250" i="3" s="1"/>
  <c r="V259" i="3"/>
  <c r="E208" i="3"/>
  <c r="V89" i="3"/>
  <c r="V90" i="3"/>
  <c r="R250" i="3"/>
  <c r="Q250" i="3" s="1"/>
  <c r="Q259" i="3"/>
  <c r="L251" i="3"/>
  <c r="E161" i="3"/>
  <c r="Q89" i="3"/>
  <c r="Q90" i="3"/>
  <c r="R98" i="3"/>
  <c r="Q98" i="3" s="1"/>
  <c r="Q99" i="3"/>
  <c r="V19" i="3"/>
  <c r="E174" i="3"/>
  <c r="E56" i="3"/>
  <c r="E133" i="3"/>
  <c r="E107" i="3"/>
  <c r="G154" i="3"/>
  <c r="M74" i="3"/>
  <c r="L75" i="3"/>
  <c r="E274" i="3"/>
  <c r="Q128" i="3"/>
  <c r="V154" i="3"/>
  <c r="V117" i="3"/>
  <c r="V220" i="3"/>
  <c r="G19" i="3"/>
  <c r="V75" i="3"/>
  <c r="H98" i="3"/>
  <c r="G98" i="3" s="1"/>
  <c r="G99" i="3"/>
  <c r="E281" i="3" l="1"/>
  <c r="E251" i="3"/>
  <c r="E250" i="3"/>
  <c r="E259" i="3"/>
  <c r="E154" i="3"/>
  <c r="E220" i="3"/>
  <c r="E128" i="3"/>
  <c r="E98" i="3"/>
  <c r="E19" i="3"/>
  <c r="E99" i="3"/>
  <c r="L153" i="3"/>
  <c r="M67" i="3"/>
  <c r="L67" i="3" s="1"/>
  <c r="Q74" i="3"/>
  <c r="R73" i="3"/>
  <c r="W73" i="3"/>
  <c r="M73" i="3"/>
  <c r="L74" i="3"/>
  <c r="E75" i="3"/>
  <c r="E90" i="3"/>
  <c r="G153" i="3"/>
  <c r="H67" i="3"/>
  <c r="G67" i="3" s="1"/>
  <c r="W67" i="3"/>
  <c r="V67" i="3" s="1"/>
  <c r="V153" i="3"/>
  <c r="G74" i="3"/>
  <c r="H73" i="3"/>
  <c r="E89" i="3"/>
  <c r="R67" i="3"/>
  <c r="Q67" i="3" s="1"/>
  <c r="Q153" i="3"/>
  <c r="E117" i="3"/>
  <c r="M66" i="3" l="1"/>
  <c r="L66" i="3" s="1"/>
  <c r="L73" i="3"/>
  <c r="H66" i="3"/>
  <c r="G66" i="3" s="1"/>
  <c r="G73" i="3"/>
  <c r="E74" i="3"/>
  <c r="W66" i="3"/>
  <c r="V66" i="3" s="1"/>
  <c r="V73" i="3"/>
  <c r="R66" i="3"/>
  <c r="Q66" i="3" s="1"/>
  <c r="Q73" i="3"/>
  <c r="E67" i="3"/>
  <c r="E153" i="3"/>
  <c r="E73" i="3" l="1"/>
  <c r="E66" i="3"/>
</calcChain>
</file>

<file path=xl/sharedStrings.xml><?xml version="1.0" encoding="utf-8"?>
<sst xmlns="http://schemas.openxmlformats.org/spreadsheetml/2006/main" count="977" uniqueCount="532">
  <si>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</si>
  <si>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</si>
  <si>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</si>
  <si>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</si>
  <si>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</si>
  <si>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</si>
  <si>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</si>
  <si>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</si>
  <si>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</si>
  <si>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</si>
  <si>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</si>
  <si>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</si>
  <si>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</si>
  <si>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</si>
  <si>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</si>
  <si>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</si>
  <si>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</si>
  <si>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</si>
  <si>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</si>
  <si>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</si>
  <si>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</si>
  <si>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</si>
  <si>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</si>
  <si>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</si>
  <si>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</si>
  <si>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</si>
  <si>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</si>
  <si>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</si>
  <si>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</si>
  <si>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</si>
  <si>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</si>
  <si>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</si>
  <si>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</si>
  <si>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</si>
  <si>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</si>
  <si>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</si>
  <si>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</si>
  <si>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</si>
  <si>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</si>
  <si>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</si>
  <si>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</si>
  <si>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</si>
  <si>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</si>
  <si>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</si>
  <si>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</si>
  <si>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</si>
  <si>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</si>
  <si>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</si>
  <si>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</si>
  <si>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</si>
  <si>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</si>
  <si>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</si>
  <si>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</si>
  <si>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</si>
  <si>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</si>
  <si>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</si>
  <si>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</si>
  <si>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</si>
  <si>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</si>
  <si>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</si>
  <si>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</si>
  <si>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</si>
  <si>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</si>
  <si>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</si>
  <si>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</si>
  <si>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</si>
  <si>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</si>
  <si>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</si>
  <si>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</si>
  <si>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</si>
  <si>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</si>
  <si>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</si>
  <si>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</si>
  <si>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</si>
  <si>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</si>
  <si>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</si>
  <si>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</si>
  <si>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</si>
  <si>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</si>
  <si>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</si>
  <si>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</si>
  <si>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</si>
  <si>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</si>
  <si>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</si>
  <si>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</si>
  <si>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</si>
  <si>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</si>
  <si>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</si>
  <si>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</si>
  <si>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</si>
  <si>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</si>
  <si>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</si>
  <si>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</si>
  <si>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</si>
  <si>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</si>
  <si>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</si>
  <si>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</si>
  <si>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</si>
  <si>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</si>
  <si>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</si>
  <si>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</si>
  <si>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</si>
  <si>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</si>
  <si>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</si>
  <si>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</si>
  <si>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</si>
  <si>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</si>
  <si>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</si>
  <si>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</si>
  <si>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</si>
  <si>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</si>
  <si>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</si>
  <si>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</si>
  <si>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</si>
  <si>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</si>
  <si>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</si>
  <si>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</si>
  <si>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</si>
  <si>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</si>
  <si>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</si>
  <si>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</si>
  <si>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</si>
  <si>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</si>
  <si>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</si>
  <si>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</si>
  <si>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</si>
  <si>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</si>
  <si>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</si>
  <si>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</si>
  <si>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</si>
  <si>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</si>
  <si>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</si>
  <si>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</si>
  <si>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</si>
  <si>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</si>
  <si>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</si>
  <si>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</si>
  <si>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</si>
  <si>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</si>
  <si>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</si>
  <si>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</si>
  <si>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</si>
  <si>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</si>
  <si>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</si>
  <si>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</si>
  <si>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</si>
  <si>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</si>
  <si>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</si>
  <si>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</si>
  <si>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</si>
  <si>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</si>
  <si>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</si>
  <si>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</si>
  <si>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</si>
  <si>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</si>
  <si>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</si>
  <si>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</si>
  <si>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</si>
  <si>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</si>
  <si>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</si>
  <si>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</si>
  <si>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</si>
  <si>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</si>
  <si>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</si>
  <si>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</si>
  <si>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</si>
  <si>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</si>
  <si>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</si>
  <si>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</si>
  <si>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</si>
  <si>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</si>
  <si>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</si>
  <si>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</si>
  <si>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</si>
  <si>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</si>
  <si>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</si>
  <si>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</si>
  <si>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</si>
  <si>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</si>
  <si>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</si>
  <si>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</si>
  <si>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</si>
  <si>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</si>
  <si>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</si>
  <si>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</si>
  <si>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</si>
  <si>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</si>
  <si>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</si>
  <si>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</si>
  <si>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</si>
  <si>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</si>
  <si>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</si>
  <si>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</si>
  <si>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</si>
  <si>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</si>
  <si>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</si>
  <si>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</si>
  <si>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</si>
  <si>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</si>
  <si>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</si>
  <si>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</si>
  <si>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</si>
  <si>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</si>
  <si>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</si>
  <si>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</si>
  <si>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</si>
  <si>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</si>
  <si>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</si>
  <si>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</si>
  <si>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</si>
  <si>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</si>
  <si>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</si>
  <si>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</si>
  <si>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</si>
  <si>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</si>
  <si>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</si>
  <si>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</si>
  <si>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</si>
  <si>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</si>
  <si>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</si>
  <si>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</si>
  <si>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</si>
  <si>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</si>
  <si>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</si>
  <si>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</si>
  <si>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</si>
  <si>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</si>
  <si>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</si>
  <si>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</si>
  <si>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</si>
  <si>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</si>
  <si>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</si>
  <si>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</si>
  <si>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</si>
  <si>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</si>
  <si>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</si>
  <si>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</si>
  <si>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</si>
  <si>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</si>
  <si>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</si>
  <si>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</si>
  <si>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</si>
  <si>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</si>
  <si>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</si>
  <si>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</si>
  <si>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</si>
  <si>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</si>
  <si>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</si>
  <si>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</si>
  <si>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</si>
  <si>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</si>
  <si>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</si>
  <si>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</si>
  <si>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</si>
  <si>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</si>
  <si>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</si>
  <si>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</si>
  <si>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</si>
  <si>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</si>
  <si>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</si>
  <si>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</si>
  <si>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</si>
  <si>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</si>
  <si>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</si>
  <si>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</si>
  <si>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</si>
  <si>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</si>
  <si>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</si>
  <si>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</si>
  <si>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</si>
  <si>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</si>
  <si>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</si>
  <si>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</si>
  <si>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</si>
  <si>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</si>
  <si>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</si>
  <si>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</si>
  <si>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</si>
  <si>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</si>
  <si>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</si>
  <si>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</si>
  <si>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</si>
  <si>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</si>
  <si>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</si>
  <si>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</si>
  <si>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</si>
  <si>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</si>
  <si>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</si>
  <si>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</si>
  <si>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</si>
  <si>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</si>
  <si>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</si>
  <si>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</si>
  <si>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</si>
  <si>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</si>
  <si>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</si>
  <si>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</si>
  <si>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</si>
  <si>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</si>
  <si>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</si>
  <si>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</si>
  <si>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</si>
  <si>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</si>
  <si>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</si>
  <si>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</si>
  <si>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</si>
  <si>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</si>
  <si>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</si>
  <si>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</si>
  <si>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</si>
  <si>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</si>
  <si>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</si>
  <si>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</si>
  <si>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</si>
  <si>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</si>
  <si>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</si>
  <si>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</si>
  <si>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</si>
  <si>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</si>
  <si>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</si>
  <si>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</si>
  <si>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</si>
  <si>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</si>
  <si>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</si>
  <si>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</si>
  <si>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</si>
  <si>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</si>
  <si>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</si>
  <si>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</si>
  <si>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</si>
  <si>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</si>
  <si>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</si>
  <si>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</si>
  <si>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</si>
  <si>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</si>
  <si>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</si>
  <si>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</si>
  <si>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</si>
  <si>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</si>
  <si>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</si>
  <si>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</si>
  <si>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</si>
  <si>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</si>
  <si>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</si>
  <si>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</si>
  <si>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</si>
  <si>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</si>
  <si>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</si>
  <si>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</si>
  <si>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</si>
  <si>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</si>
  <si>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</si>
  <si>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r74+88+89+98+111</t>
  </si>
  <si>
    <t>r75+87</t>
  </si>
  <si>
    <t>r76+81+86</t>
  </si>
  <si>
    <t>r77+78+79+80</t>
  </si>
  <si>
    <t>r82+83+84+85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</si>
  <si>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</si>
  <si>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</si>
  <si>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</si>
  <si>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</si>
  <si>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</si>
  <si>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</si>
  <si>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</si>
  <si>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</si>
  <si>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</si>
  <si>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</si>
  <si>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</si>
  <si>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r124+125</t>
  </si>
  <si>
    <t>r130+131</t>
  </si>
  <si>
    <t>r134+135</t>
  </si>
  <si>
    <t>r137</t>
  </si>
  <si>
    <t>r139+140+141+142</t>
  </si>
  <si>
    <t>r147+148</t>
  </si>
  <si>
    <t>r150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</si>
  <si>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</si>
  <si>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</si>
  <si>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</si>
  <si>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</si>
  <si>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</si>
  <si>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</si>
  <si>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</si>
  <si>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</si>
  <si>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r182+183</t>
  </si>
  <si>
    <t>r189+190</t>
  </si>
  <si>
    <t>r192+193+194</t>
  </si>
  <si>
    <t>r198+200</t>
  </si>
  <si>
    <t>r199+201</t>
  </si>
  <si>
    <t>สื่อโสตทัศน์</t>
  </si>
  <si>
    <t>r209+210+211</t>
  </si>
  <si>
    <t>r218</t>
  </si>
  <si>
    <t>r222+223+224</t>
  </si>
  <si>
    <t>&lt;2</t>
  </si>
  <si>
    <t>r261+262</t>
  </si>
  <si>
    <t>r264+265+266+267+268</t>
  </si>
  <si>
    <t>r271</t>
  </si>
  <si>
    <t>r273</t>
  </si>
  <si>
    <t>r260+263+269+272</t>
  </si>
  <si>
    <t>สนเทศ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</si>
  <si>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</si>
  <si>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</si>
  <si>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</si>
  <si>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</si>
  <si>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</si>
  <si>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</si>
  <si>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</si>
  <si>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</si>
  <si>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</si>
  <si>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</si>
  <si>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</si>
  <si>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</si>
  <si>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</si>
  <si>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</si>
  <si>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</si>
  <si>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</si>
  <si>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</si>
  <si>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</si>
  <si>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</si>
  <si>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</si>
  <si>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</si>
  <si>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</si>
  <si>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</si>
  <si>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</si>
  <si>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</si>
  <si>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</si>
  <si>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</si>
  <si>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</si>
  <si>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</si>
  <si>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</si>
  <si>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</si>
  <si>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</si>
  <si>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</si>
  <si>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</si>
  <si>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</si>
  <si>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</si>
  <si>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</si>
  <si>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</si>
  <si>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</si>
  <si>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</si>
  <si>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</si>
  <si>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</si>
  <si>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</si>
  <si>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</si>
  <si>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</si>
  <si>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</si>
  <si>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</si>
  <si>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</si>
  <si>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</si>
  <si>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</si>
  <si>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</si>
  <si>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</si>
  <si>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</si>
  <si>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</si>
  <si>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</si>
  <si>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</si>
  <si>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</si>
  <si>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</si>
  <si>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</si>
  <si>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</si>
  <si>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</si>
  <si>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</si>
  <si>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</si>
  <si>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</si>
  <si>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</si>
  <si>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</si>
  <si>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</si>
  <si>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</si>
  <si>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</si>
  <si>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</si>
  <si>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</si>
  <si>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</si>
  <si>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</si>
  <si>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</si>
  <si>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</si>
  <si>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</si>
  <si>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</si>
  <si>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</si>
  <si>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</si>
  <si>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</si>
  <si>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</si>
  <si>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</si>
  <si>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</si>
  <si>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</si>
  <si>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</si>
  <si>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</si>
  <si>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</si>
  <si>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</si>
  <si>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</si>
  <si>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</si>
  <si>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</si>
  <si>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</si>
  <si>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</si>
  <si>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</si>
  <si>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</si>
  <si>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</si>
  <si>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</si>
  <si>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</si>
  <si>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</si>
  <si>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</si>
  <si>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</si>
  <si>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</si>
  <si>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r292+293+294+295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</si>
  <si>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</si>
  <si>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</si>
  <si>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</si>
  <si>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</si>
  <si>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</si>
  <si>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</si>
  <si>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</si>
  <si>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r90</t>
  </si>
  <si>
    <t>r118+121</t>
  </si>
  <si>
    <t>r119</t>
  </si>
  <si>
    <t>r122</t>
  </si>
  <si>
    <t>r132</t>
  </si>
  <si>
    <t>r159</t>
  </si>
  <si>
    <t>r162</t>
  </si>
  <si>
    <t>r176</t>
  </si>
  <si>
    <t>r215</t>
  </si>
  <si>
    <t>r225+233</t>
  </si>
  <si>
    <t>r280</t>
  </si>
  <si>
    <t>r283</t>
  </si>
  <si>
    <t>r287</t>
  </si>
  <si>
    <t>r313</t>
  </si>
  <si>
    <t>น.บริการสื่อสิ่งพิพม์</t>
  </si>
  <si>
    <t>r144</t>
  </si>
  <si>
    <t>r</t>
  </si>
  <si>
    <t>r167</t>
  </si>
  <si>
    <t>r208</t>
  </si>
  <si>
    <t>r229</t>
  </si>
  <si>
    <t>r235</t>
  </si>
  <si>
    <t>r286</t>
  </si>
  <si>
    <t>r204+206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</si>
</sst>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color rgb="FF0000FF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1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28">
    <xf numFmtId="0" fontId="0" fillId="0" borderId="0" xfId="0"/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12" applyFont="1" applyBorder="1" applyAlignment="1">
      <alignment horizontal="right"/>
    </xf>
    <xf numFmtId="0" fontId="17" fillId="0" borderId="0" xfId="12" applyFont="1" applyAlignment="1">
      <alignment horizontal="center"/>
    </xf>
    <xf numFmtId="0" fontId="17" fillId="0" borderId="0" xfId="12" applyFont="1"/>
    <xf numFmtId="0" fontId="19" fillId="5" borderId="0" xfId="12" applyFont="1" applyFill="1" applyBorder="1" applyAlignment="1">
      <alignment horizontal="center"/>
    </xf>
    <xf numFmtId="0" fontId="17" fillId="0" borderId="0" xfId="12" applyFont="1" applyBorder="1"/>
    <xf numFmtId="0" fontId="6" fillId="0" borderId="0" xfId="12" applyFont="1" applyBorder="1"/>
    <xf numFmtId="0" fontId="19" fillId="5" borderId="0" xfId="12" applyFont="1" applyFill="1" applyAlignment="1">
      <alignment horizontal="center"/>
    </xf>
    <xf numFmtId="0" fontId="20" fillId="0" borderId="0" xfId="12" applyFont="1" applyBorder="1"/>
    <xf numFmtId="0" fontId="19" fillId="0" borderId="9" xfId="12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187" fontId="19" fillId="0" borderId="10" xfId="23" applyNumberFormat="1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187" fontId="19" fillId="0" borderId="2" xfId="23" applyNumberFormat="1" applyFont="1" applyBorder="1" applyAlignment="1" applyProtection="1">
      <alignment horizontal="center" vertical="top"/>
      <protection locked="0"/>
    </xf>
    <xf numFmtId="187" fontId="19" fillId="0" borderId="2" xfId="23" applyNumberFormat="1" applyFont="1" applyBorder="1" applyAlignment="1" applyProtection="1">
      <alignment horizontal="center"/>
      <protection locked="0"/>
    </xf>
    <xf numFmtId="0" fontId="19" fillId="0" borderId="3" xfId="12" applyFont="1" applyBorder="1" applyAlignment="1" applyProtection="1">
      <alignment horizontal="right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18" xfId="12" applyFont="1" applyBorder="1" applyAlignment="1" applyProtection="1">
      <alignment vertical="top"/>
      <protection locked="0"/>
    </xf>
    <xf numFmtId="0" fontId="19" fillId="0" borderId="4" xfId="12" applyFont="1" applyBorder="1" applyAlignment="1" applyProtection="1">
      <alignment horizontal="right" vertical="center"/>
      <protection locked="0"/>
    </xf>
    <xf numFmtId="0" fontId="23" fillId="0" borderId="4" xfId="12" applyFont="1" applyBorder="1" applyAlignment="1" applyProtection="1">
      <alignment horizontal="right" vertical="top"/>
      <protection locked="0"/>
    </xf>
    <xf numFmtId="0" fontId="19" fillId="0" borderId="4" xfId="12" applyFont="1" applyBorder="1" applyAlignment="1" applyProtection="1">
      <alignment horizontal="center" vertical="top"/>
      <protection locked="0"/>
    </xf>
    <xf numFmtId="188" fontId="19" fillId="0" borderId="4" xfId="23" applyNumberFormat="1" applyFont="1" applyBorder="1" applyAlignment="1" applyProtection="1">
      <alignment horizontal="right" vertical="top"/>
      <protection locked="0"/>
    </xf>
    <xf numFmtId="188" fontId="19" fillId="0" borderId="19" xfId="23" applyNumberFormat="1" applyFont="1" applyBorder="1" applyAlignment="1" applyProtection="1">
      <alignment horizontal="right" vertical="top"/>
      <protection locked="0"/>
    </xf>
    <xf numFmtId="188" fontId="19" fillId="0" borderId="20" xfId="23" applyNumberFormat="1" applyFont="1" applyBorder="1" applyAlignment="1" applyProtection="1">
      <alignment horizontal="right" vertical="top"/>
      <protection locked="0"/>
    </xf>
    <xf numFmtId="0" fontId="20" fillId="0" borderId="21" xfId="12" applyFont="1" applyBorder="1" applyAlignment="1" applyProtection="1">
      <alignment vertical="top"/>
      <protection locked="0"/>
    </xf>
    <xf numFmtId="0" fontId="24" fillId="4" borderId="39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Protection="1">
      <protection locked="0"/>
    </xf>
    <xf numFmtId="0" fontId="26" fillId="0" borderId="11" xfId="14" applyNumberFormat="1" applyFont="1" applyFill="1" applyBorder="1" applyAlignment="1" applyProtection="1">
      <alignment vertical="top" wrapText="1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30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5" xfId="0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4" fillId="0" borderId="5" xfId="0" applyNumberFormat="1" applyFont="1" applyFill="1" applyBorder="1" applyAlignment="1" applyProtection="1">
      <alignment vertical="top" wrapText="1"/>
      <protection locked="0"/>
    </xf>
    <xf numFmtId="0" fontId="3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2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2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2" fillId="5" borderId="26" xfId="0" applyNumberFormat="1" applyFont="1" applyFill="1" applyBorder="1" applyAlignment="1" applyProtection="1">
      <alignment vertical="top" wrapText="1"/>
      <protection locked="0"/>
    </xf>
    <xf numFmtId="0" fontId="18" fillId="0" borderId="11" xfId="21" applyNumberFormat="1" applyFont="1" applyFill="1" applyBorder="1" applyAlignment="1" applyProtection="1">
      <alignment vertical="top" wrapText="1"/>
      <protection locked="0"/>
    </xf>
    <xf numFmtId="0" fontId="18" fillId="0" borderId="10" xfId="12" applyNumberFormat="1" applyFont="1" applyFill="1" applyBorder="1" applyAlignment="1" applyProtection="1">
      <alignment vertical="top" wrapText="1"/>
      <protection locked="0"/>
    </xf>
    <xf numFmtId="0" fontId="18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2" fillId="0" borderId="10" xfId="12" applyNumberFormat="1" applyFont="1" applyFill="1" applyBorder="1" applyAlignment="1" applyProtection="1">
      <alignment vertical="top" wrapText="1"/>
      <protection locked="0"/>
    </xf>
    <xf numFmtId="0" fontId="24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NumberFormat="1" applyFont="1" applyFill="1" applyBorder="1" applyAlignment="1" applyProtection="1">
      <alignment vertical="top" wrapText="1"/>
      <protection locked="0"/>
    </xf>
    <xf numFmtId="0" fontId="2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2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4" fillId="0" borderId="43" xfId="0" applyNumberFormat="1" applyFont="1" applyFill="1" applyBorder="1" applyAlignment="1" applyProtection="1">
      <alignment vertical="top" wrapText="1"/>
      <protection locked="0"/>
    </xf>
    <xf numFmtId="0" fontId="22" fillId="0" borderId="26" xfId="0" applyNumberFormat="1" applyFont="1" applyFill="1" applyBorder="1" applyAlignment="1" applyProtection="1">
      <alignment vertical="top" wrapText="1"/>
      <protection locked="0"/>
    </xf>
    <xf numFmtId="0" fontId="22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26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2" fillId="0" borderId="44" xfId="0" applyNumberFormat="1" applyFont="1" applyFill="1" applyBorder="1" applyAlignment="1" applyProtection="1">
      <alignment vertical="top" wrapText="1"/>
      <protection locked="0"/>
    </xf>
    <xf numFmtId="0" fontId="32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22" xfId="0" applyNumberFormat="1" applyFont="1" applyFill="1" applyBorder="1" applyAlignment="1" applyProtection="1">
      <alignment vertical="top" wrapText="1"/>
      <protection locked="0"/>
    </xf>
    <xf numFmtId="0" fontId="22" fillId="0" borderId="47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43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Protection="1">
      <protection locked="0"/>
    </xf>
    <xf numFmtId="0" fontId="18" fillId="0" borderId="26" xfId="0" applyNumberFormat="1" applyFont="1" applyFill="1" applyBorder="1" applyAlignment="1" applyProtection="1">
      <alignment vertical="top" wrapText="1"/>
      <protection locked="0"/>
    </xf>
    <xf numFmtId="0" fontId="32" fillId="0" borderId="22" xfId="0" applyNumberFormat="1" applyFont="1" applyFill="1" applyBorder="1" applyAlignment="1" applyProtection="1">
      <alignment vertical="top" wrapText="1"/>
      <protection locked="0"/>
    </xf>
    <xf numFmtId="0" fontId="32" fillId="0" borderId="47" xfId="0" applyNumberFormat="1" applyFont="1" applyFill="1" applyBorder="1" applyAlignment="1" applyProtection="1">
      <alignment vertical="top" wrapText="1"/>
      <protection locked="0"/>
    </xf>
    <xf numFmtId="49" fontId="32" fillId="0" borderId="43" xfId="0" applyNumberFormat="1" applyFont="1" applyFill="1" applyBorder="1" applyAlignment="1" applyProtection="1">
      <alignment vertical="top" wrapText="1"/>
      <protection locked="0"/>
    </xf>
    <xf numFmtId="49" fontId="32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3" fillId="0" borderId="0" xfId="0" applyNumberFormat="1" applyFont="1" applyFill="1" applyProtection="1">
      <protection locked="0"/>
    </xf>
    <xf numFmtId="0" fontId="22" fillId="5" borderId="26" xfId="0" applyNumberFormat="1" applyFont="1" applyFill="1" applyBorder="1" applyAlignment="1" applyProtection="1">
      <alignment vertical="top" wrapText="1"/>
      <protection locked="0"/>
    </xf>
    <xf numFmtId="0" fontId="21" fillId="5" borderId="0" xfId="0" applyFont="1" applyFill="1" applyProtection="1">
      <protection locked="0"/>
    </xf>
    <xf numFmtId="0" fontId="47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32" fillId="0" borderId="32" xfId="0" applyFont="1" applyBorder="1" applyProtection="1">
      <protection locked="0"/>
    </xf>
    <xf numFmtId="0" fontId="15" fillId="0" borderId="32" xfId="0" applyFont="1" applyBorder="1" applyProtection="1">
      <protection locked="0"/>
    </xf>
    <xf numFmtId="0" fontId="33" fillId="0" borderId="32" xfId="0" applyFont="1" applyBorder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0" borderId="32" xfId="0" applyFont="1" applyBorder="1" applyProtection="1">
      <protection locked="0"/>
    </xf>
    <xf numFmtId="0" fontId="28" fillId="0" borderId="32" xfId="0" applyFont="1" applyBorder="1" applyProtection="1">
      <protection locked="0"/>
    </xf>
    <xf numFmtId="0" fontId="6" fillId="5" borderId="26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8" fillId="5" borderId="0" xfId="0" applyFont="1" applyFill="1" applyProtection="1">
      <protection locked="0"/>
    </xf>
    <xf numFmtId="0" fontId="15" fillId="0" borderId="0" xfId="0" applyFont="1" applyAlignment="1" applyProtection="1">
      <alignment vertical="top"/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2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8" fillId="5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54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2" fillId="5" borderId="5" xfId="0" applyNumberFormat="1" applyFont="1" applyFill="1" applyBorder="1" applyAlignment="1" applyProtection="1">
      <alignment vertical="top" wrapText="1"/>
      <protection locked="0"/>
    </xf>
    <xf numFmtId="0" fontId="22" fillId="5" borderId="15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9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8" fillId="5" borderId="0" xfId="0" applyFont="1" applyFill="1" applyAlignment="1" applyProtection="1">
      <alignment wrapText="1"/>
      <protection locked="0"/>
    </xf>
    <xf numFmtId="0" fontId="26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0" borderId="22" xfId="12" applyNumberFormat="1" applyFont="1" applyFill="1" applyBorder="1" applyAlignment="1" applyProtection="1">
      <alignment vertical="top" wrapText="1"/>
      <protection locked="0"/>
    </xf>
    <xf numFmtId="0" fontId="34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2" xfId="0" applyNumberFormat="1" applyFont="1" applyFill="1" applyBorder="1" applyAlignment="1" applyProtection="1">
      <alignment vertical="top" wrapText="1"/>
      <protection locked="0"/>
    </xf>
    <xf numFmtId="0" fontId="34" fillId="0" borderId="25" xfId="0" applyFont="1" applyFill="1" applyBorder="1" applyAlignment="1" applyProtection="1">
      <alignment horizontal="center"/>
      <protection locked="0"/>
    </xf>
    <xf numFmtId="0" fontId="50" fillId="0" borderId="24" xfId="0" applyNumberFormat="1" applyFont="1" applyFill="1" applyBorder="1" applyAlignment="1" applyProtection="1">
      <alignment vertical="top" wrapText="1"/>
      <protection locked="0"/>
    </xf>
    <xf numFmtId="0" fontId="22" fillId="5" borderId="0" xfId="0" applyFont="1" applyFill="1" applyProtection="1"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1" fillId="5" borderId="0" xfId="0" applyFont="1" applyFill="1" applyAlignment="1" applyProtection="1">
      <alignment wrapText="1"/>
      <protection locked="0"/>
    </xf>
    <xf numFmtId="0" fontId="26" fillId="5" borderId="0" xfId="0" applyFont="1" applyFill="1" applyAlignment="1" applyProtection="1">
      <alignment vertical="top" wrapText="1"/>
      <protection locked="0"/>
    </xf>
    <xf numFmtId="0" fontId="32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32" fillId="5" borderId="26" xfId="0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top" wrapText="1"/>
      <protection locked="0"/>
    </xf>
    <xf numFmtId="0" fontId="33" fillId="5" borderId="0" xfId="0" applyFont="1" applyFill="1" applyAlignment="1" applyProtection="1">
      <alignment vertical="top"/>
      <protection locked="0"/>
    </xf>
    <xf numFmtId="0" fontId="19" fillId="0" borderId="0" xfId="12" applyFont="1" applyBorder="1" applyAlignment="1">
      <alignment horizontal="center"/>
    </xf>
    <xf numFmtId="0" fontId="20" fillId="0" borderId="0" xfId="12" applyFont="1" applyBorder="1" applyAlignment="1"/>
    <xf numFmtId="0" fontId="53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9" fillId="0" borderId="0" xfId="12" applyFont="1"/>
    <xf numFmtId="0" fontId="22" fillId="0" borderId="60" xfId="0" applyNumberFormat="1" applyFont="1" applyFill="1" applyBorder="1" applyAlignment="1" applyProtection="1">
      <alignment vertical="top" wrapText="1"/>
      <protection locked="0"/>
    </xf>
    <xf numFmtId="0" fontId="24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7" fillId="0" borderId="0" xfId="12" applyFont="1" applyFill="1" applyBorder="1" applyAlignment="1">
      <alignment horizont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7" fillId="6" borderId="0" xfId="12" applyFont="1" applyFill="1" applyBorder="1" applyAlignment="1">
      <alignment horizontal="center"/>
    </xf>
    <xf numFmtId="0" fontId="57" fillId="8" borderId="0" xfId="12" applyFont="1" applyFill="1" applyBorder="1" applyAlignment="1">
      <alignment horizontal="center"/>
    </xf>
    <xf numFmtId="0" fontId="57" fillId="2" borderId="0" xfId="12" applyFont="1" applyFill="1" applyBorder="1" applyAlignment="1">
      <alignment horizontal="center"/>
    </xf>
    <xf numFmtId="0" fontId="57" fillId="9" borderId="0" xfId="12" applyFont="1" applyFill="1" applyBorder="1" applyAlignment="1">
      <alignment horizontal="center"/>
    </xf>
    <xf numFmtId="0" fontId="58" fillId="7" borderId="0" xfId="0" applyFont="1" applyFill="1" applyAlignment="1">
      <alignment vertical="top"/>
    </xf>
    <xf numFmtId="0" fontId="58" fillId="10" borderId="0" xfId="0" applyFont="1" applyFill="1"/>
    <xf numFmtId="0" fontId="32" fillId="9" borderId="26" xfId="0" applyNumberFormat="1" applyFont="1" applyFill="1" applyBorder="1" applyAlignment="1" applyProtection="1">
      <alignment vertical="top" wrapText="1"/>
      <protection locked="0"/>
    </xf>
    <xf numFmtId="0" fontId="6" fillId="9" borderId="26" xfId="0" applyNumberFormat="1" applyFont="1" applyFill="1" applyBorder="1" applyAlignment="1" applyProtection="1">
      <alignment vertical="top" wrapText="1"/>
      <protection locked="0"/>
    </xf>
    <xf numFmtId="0" fontId="22" fillId="9" borderId="26" xfId="0" applyNumberFormat="1" applyFont="1" applyFill="1" applyBorder="1" applyAlignment="1" applyProtection="1">
      <alignment vertical="top" wrapText="1"/>
      <protection locked="0"/>
    </xf>
    <xf numFmtId="0" fontId="6" fillId="9" borderId="22" xfId="0" applyNumberFormat="1" applyFont="1" applyFill="1" applyBorder="1" applyAlignment="1" applyProtection="1">
      <alignment vertical="top" wrapText="1"/>
      <protection locked="0"/>
    </xf>
    <xf numFmtId="0" fontId="6" fillId="9" borderId="27" xfId="0" applyNumberFormat="1" applyFont="1" applyFill="1" applyBorder="1" applyAlignment="1" applyProtection="1">
      <alignment vertical="top" wrapText="1"/>
      <protection locked="0"/>
    </xf>
    <xf numFmtId="0" fontId="6" fillId="9" borderId="15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2" fillId="0" borderId="39" xfId="12" applyNumberFormat="1" applyFont="1" applyFill="1" applyBorder="1" applyAlignment="1" applyProtection="1">
      <alignment vertical="top" wrapText="1"/>
      <protection locked="0"/>
    </xf>
    <xf numFmtId="0" fontId="18" fillId="0" borderId="5" xfId="12" applyNumberFormat="1" applyFont="1" applyFill="1" applyBorder="1" applyAlignment="1" applyProtection="1">
      <alignment vertical="top" wrapText="1"/>
      <protection locked="0"/>
    </xf>
    <xf numFmtId="0" fontId="24" fillId="0" borderId="5" xfId="0" applyNumberFormat="1" applyFont="1" applyFill="1" applyBorder="1" applyAlignment="1" applyProtection="1">
      <alignment vertical="top" wrapText="1"/>
      <protection locked="0"/>
    </xf>
    <xf numFmtId="0" fontId="24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43" xfId="0" applyNumberFormat="1" applyFont="1" applyFill="1" applyBorder="1" applyAlignment="1" applyProtection="1">
      <alignment vertical="top" wrapText="1"/>
      <protection locked="0"/>
    </xf>
    <xf numFmtId="0" fontId="24" fillId="0" borderId="26" xfId="0" applyNumberFormat="1" applyFont="1" applyFill="1" applyBorder="1" applyAlignment="1" applyProtection="1">
      <alignment vertical="top" wrapText="1"/>
      <protection locked="0"/>
    </xf>
    <xf numFmtId="0" fontId="18" fillId="5" borderId="26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26" fillId="0" borderId="27" xfId="0" applyNumberFormat="1" applyFont="1" applyFill="1" applyBorder="1" applyAlignment="1" applyProtection="1">
      <alignment vertical="top" wrapText="1"/>
      <protection locked="0"/>
    </xf>
    <xf numFmtId="0" fontId="18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9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4" fillId="0" borderId="34" xfId="0" applyFont="1" applyFill="1" applyBorder="1" applyAlignment="1" applyProtection="1">
      <alignment horizontal="center" vertical="top"/>
      <protection locked="0"/>
    </xf>
    <xf numFmtId="0" fontId="24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34" xfId="0" applyFont="1" applyFill="1" applyBorder="1" applyProtection="1">
      <protection locked="0"/>
    </xf>
    <xf numFmtId="0" fontId="19" fillId="0" borderId="34" xfId="0" applyFont="1" applyFill="1" applyBorder="1" applyProtection="1">
      <protection locked="0"/>
    </xf>
    <xf numFmtId="0" fontId="52" fillId="0" borderId="34" xfId="0" applyFont="1" applyFill="1" applyBorder="1" applyProtection="1">
      <protection locked="0"/>
    </xf>
    <xf numFmtId="0" fontId="59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6" fillId="0" borderId="10" xfId="23" applyNumberFormat="1" applyFont="1" applyBorder="1" applyAlignment="1" applyProtection="1">
      <alignment horizontal="right" vertical="top"/>
      <protection locked="0"/>
    </xf>
    <xf numFmtId="187" fontId="56" fillId="0" borderId="2" xfId="23" applyNumberFormat="1" applyFont="1" applyBorder="1" applyAlignment="1" applyProtection="1">
      <alignment horizontal="right" vertical="top"/>
      <protection locked="0"/>
    </xf>
    <xf numFmtId="187" fontId="56" fillId="0" borderId="10" xfId="23" applyNumberFormat="1" applyFont="1" applyBorder="1" applyAlignment="1" applyProtection="1">
      <alignment horizontal="center" vertical="top"/>
      <protection locked="0"/>
    </xf>
    <xf numFmtId="187" fontId="56" fillId="0" borderId="2" xfId="23" applyNumberFormat="1" applyFont="1" applyBorder="1" applyAlignment="1" applyProtection="1">
      <alignment horizontal="center" vertical="top"/>
      <protection locked="0"/>
    </xf>
    <xf numFmtId="187" fontId="56" fillId="0" borderId="10" xfId="23" applyNumberFormat="1" applyFont="1" applyBorder="1" applyAlignment="1" applyProtection="1">
      <alignment horizontal="right" vertical="center"/>
      <protection locked="0"/>
    </xf>
    <xf numFmtId="187" fontId="56" fillId="0" borderId="10" xfId="23" applyNumberFormat="1" applyFont="1" applyBorder="1" applyAlignment="1" applyProtection="1">
      <alignment horizontal="center" vertical="center"/>
      <protection locked="0"/>
    </xf>
    <xf numFmtId="187" fontId="56" fillId="0" borderId="2" xfId="23" applyNumberFormat="1" applyFont="1" applyBorder="1" applyAlignment="1" applyProtection="1">
      <alignment horizontal="right" vertical="center"/>
      <protection locked="0"/>
    </xf>
    <xf numFmtId="187" fontId="56" fillId="0" borderId="2" xfId="23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2" fillId="0" borderId="5" xfId="21" applyNumberFormat="1" applyFont="1" applyFill="1" applyBorder="1" applyAlignment="1" applyProtection="1">
      <alignment vertical="top" wrapText="1"/>
      <protection locked="0"/>
    </xf>
    <xf numFmtId="0" fontId="32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8" fillId="0" borderId="11" xfId="23" applyNumberFormat="1" applyFont="1" applyBorder="1" applyAlignment="1" applyProtection="1">
      <alignment vertical="top"/>
      <protection locked="0"/>
    </xf>
    <xf numFmtId="188" fontId="18" fillId="0" borderId="41" xfId="0" applyNumberFormat="1" applyFont="1" applyFill="1" applyBorder="1" applyAlignment="1" applyProtection="1">
      <alignment vertical="top" wrapText="1"/>
      <protection locked="0"/>
    </xf>
    <xf numFmtId="0" fontId="24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wrapText="1"/>
      <protection locked="0"/>
    </xf>
    <xf numFmtId="41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6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8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7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4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0" fontId="60" fillId="0" borderId="0" xfId="0" applyFont="1" applyProtection="1"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6" fillId="0" borderId="61" xfId="0" applyNumberFormat="1" applyFont="1" applyFill="1" applyBorder="1" applyAlignment="1" applyProtection="1">
      <alignment vertical="top" wrapText="1"/>
      <protection locked="0"/>
    </xf>
    <xf numFmtId="41" fontId="34" fillId="9" borderId="5" xfId="23" applyNumberFormat="1" applyFont="1" applyFill="1" applyBorder="1" applyAlignment="1" applyProtection="1">
      <alignment vertical="top"/>
      <protection locked="0"/>
    </xf>
    <xf numFmtId="41" fontId="60" fillId="0" borderId="5" xfId="23" applyNumberFormat="1" applyFont="1" applyBorder="1" applyAlignment="1" applyProtection="1">
      <alignment vertical="top"/>
      <protection locked="0"/>
    </xf>
    <xf numFmtId="41" fontId="60" fillId="0" borderId="5" xfId="8" applyNumberFormat="1" applyFont="1" applyBorder="1" applyAlignment="1" applyProtection="1">
      <alignment horizontal="center" vertical="top"/>
      <protection locked="0"/>
    </xf>
    <xf numFmtId="41" fontId="34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9" fillId="0" borderId="5" xfId="0" applyFont="1" applyFill="1" applyBorder="1" applyAlignment="1" applyProtection="1">
      <alignment vertical="top"/>
      <protection locked="0"/>
    </xf>
    <xf numFmtId="0" fontId="34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8" fillId="0" borderId="4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vertical="top"/>
      <protection locked="0"/>
    </xf>
    <xf numFmtId="0" fontId="17" fillId="0" borderId="0" xfId="12" applyFont="1" applyBorder="1" applyAlignment="1">
      <alignment wrapText="1"/>
    </xf>
    <xf numFmtId="0" fontId="22" fillId="0" borderId="53" xfId="0" applyFont="1" applyFill="1" applyBorder="1" applyAlignment="1" applyProtection="1">
      <alignment vertical="top"/>
      <protection locked="0"/>
    </xf>
    <xf numFmtId="0" fontId="52" fillId="0" borderId="0" xfId="0" applyFont="1" applyProtection="1">
      <protection locked="0"/>
    </xf>
    <xf numFmtId="49" fontId="21" fillId="0" borderId="0" xfId="0" applyNumberFormat="1" applyFont="1" applyFill="1" applyProtection="1">
      <protection locked="0"/>
    </xf>
    <xf numFmtId="0" fontId="21" fillId="0" borderId="32" xfId="0" applyFont="1" applyBorder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1" fillId="5" borderId="0" xfId="0" applyFont="1" applyFill="1" applyAlignment="1" applyProtection="1">
      <alignment vertical="top" wrapText="1"/>
      <protection locked="0"/>
    </xf>
    <xf numFmtId="0" fontId="28" fillId="0" borderId="0" xfId="0" applyFont="1" applyFill="1" applyProtection="1">
      <protection locked="0"/>
    </xf>
    <xf numFmtId="0" fontId="26" fillId="0" borderId="63" xfId="0" applyNumberFormat="1" applyFont="1" applyFill="1" applyBorder="1" applyAlignment="1" applyProtection="1">
      <alignment vertical="top" wrapText="1"/>
      <protection locked="0"/>
    </xf>
    <xf numFmtId="0" fontId="26" fillId="0" borderId="62" xfId="0" applyNumberFormat="1" applyFont="1" applyFill="1" applyBorder="1" applyAlignment="1" applyProtection="1">
      <alignment vertical="top" wrapText="1"/>
      <protection locked="0"/>
    </xf>
    <xf numFmtId="0" fontId="29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2" fillId="0" borderId="11" xfId="21" applyNumberFormat="1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26" xfId="0" applyNumberFormat="1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22" fillId="0" borderId="15" xfId="0" applyFont="1" applyFill="1" applyBorder="1" applyAlignment="1" applyProtection="1">
      <alignment vertical="top"/>
      <protection locked="0"/>
    </xf>
    <xf numFmtId="0" fontId="39" fillId="0" borderId="0" xfId="0" applyFont="1" applyFill="1" applyProtection="1">
      <protection locked="0"/>
    </xf>
    <xf numFmtId="0" fontId="39" fillId="0" borderId="15" xfId="0" applyFont="1" applyFill="1" applyBorder="1" applyAlignment="1" applyProtection="1">
      <alignment vertical="top"/>
      <protection locked="0"/>
    </xf>
    <xf numFmtId="0" fontId="41" fillId="0" borderId="0" xfId="0" applyFont="1" applyFill="1" applyProtection="1"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42" fillId="0" borderId="15" xfId="0" applyFont="1" applyFill="1" applyBorder="1" applyAlignment="1" applyProtection="1">
      <alignment vertical="top"/>
      <protection locked="0"/>
    </xf>
    <xf numFmtId="0" fontId="45" fillId="0" borderId="0" xfId="0" applyFont="1" applyFill="1" applyProtection="1"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49" fontId="32" fillId="0" borderId="26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32" xfId="0" applyFont="1" applyFill="1" applyBorder="1" applyProtection="1">
      <protection locked="0"/>
    </xf>
    <xf numFmtId="0" fontId="21" fillId="0" borderId="32" xfId="0" applyFont="1" applyFill="1" applyBorder="1" applyProtection="1">
      <protection locked="0"/>
    </xf>
    <xf numFmtId="0" fontId="28" fillId="0" borderId="32" xfId="0" applyFont="1" applyFill="1" applyBorder="1" applyProtection="1">
      <protection locked="0"/>
    </xf>
    <xf numFmtId="0" fontId="32" fillId="0" borderId="0" xfId="0" applyFont="1" applyFill="1" applyAlignment="1" applyProtection="1">
      <alignment wrapText="1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0" fontId="22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4" fillId="0" borderId="24" xfId="0" applyFont="1" applyFill="1" applyBorder="1" applyAlignment="1" applyProtection="1">
      <alignment wrapText="1"/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32" fillId="0" borderId="24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1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9" fillId="5" borderId="0" xfId="0" applyFont="1" applyFill="1" applyAlignment="1" applyProtection="1">
      <alignment wrapText="1"/>
      <protection locked="0"/>
    </xf>
    <xf numFmtId="0" fontId="62" fillId="0" borderId="0" xfId="0" applyFont="1" applyProtection="1"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47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63" fillId="0" borderId="6" xfId="0" applyFont="1" applyFill="1" applyBorder="1" applyAlignment="1" applyProtection="1">
      <alignment vertical="top"/>
      <protection locked="0"/>
    </xf>
    <xf numFmtId="41" fontId="6" fillId="0" borderId="11" xfId="23" applyNumberFormat="1" applyFont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horizontal="right" vertical="top"/>
      <protection locked="0"/>
    </xf>
    <xf numFmtId="41" fontId="6" fillId="0" borderId="5" xfId="8" quotePrefix="1" applyNumberFormat="1" applyFont="1" applyBorder="1" applyAlignment="1" applyProtection="1">
      <alignment horizontal="center" vertical="top"/>
      <protection locked="0"/>
    </xf>
    <xf numFmtId="41" fontId="27" fillId="0" borderId="5" xfId="8" applyNumberFormat="1" applyFont="1" applyBorder="1" applyAlignment="1" applyProtection="1">
      <alignment horizontal="right" vertical="top"/>
      <protection locked="0"/>
    </xf>
    <xf numFmtId="41" fontId="6" fillId="0" borderId="5" xfId="8" applyNumberFormat="1" applyFont="1" applyBorder="1" applyAlignment="1" applyProtection="1">
      <alignment horizontal="right" vertical="top"/>
      <protection locked="0"/>
    </xf>
    <xf numFmtId="41" fontId="34" fillId="0" borderId="5" xfId="23" applyNumberFormat="1" applyFont="1" applyBorder="1" applyAlignment="1" applyProtection="1">
      <alignment vertical="top"/>
      <protection locked="0"/>
    </xf>
    <xf numFmtId="41" fontId="6" fillId="0" borderId="12" xfId="23" applyNumberFormat="1" applyFont="1" applyBorder="1" applyAlignment="1" applyProtection="1">
      <alignment vertical="top"/>
      <protection locked="0"/>
    </xf>
    <xf numFmtId="41" fontId="6" fillId="5" borderId="5" xfId="23" applyNumberFormat="1" applyFont="1" applyFill="1" applyBorder="1" applyAlignment="1">
      <alignment vertical="top"/>
    </xf>
    <xf numFmtId="41" fontId="6" fillId="0" borderId="11" xfId="23" applyNumberFormat="1" applyFont="1" applyBorder="1" applyAlignment="1" applyProtection="1">
      <alignment horizontal="right" vertical="top"/>
      <protection locked="0"/>
    </xf>
    <xf numFmtId="41" fontId="6" fillId="0" borderId="12" xfId="23" applyNumberFormat="1" applyFont="1" applyBorder="1" applyAlignment="1" applyProtection="1">
      <alignment horizontal="right" vertical="top"/>
      <protection locked="0"/>
    </xf>
    <xf numFmtId="41" fontId="34" fillId="0" borderId="5" xfId="23" applyNumberFormat="1" applyFont="1" applyBorder="1" applyAlignment="1" applyProtection="1">
      <alignment horizontal="right" vertical="top" readingOrder="1"/>
      <protection locked="0"/>
    </xf>
    <xf numFmtId="41" fontId="34" fillId="5" borderId="5" xfId="0" applyNumberFormat="1" applyFont="1" applyFill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 readingOrder="1"/>
      <protection locked="0"/>
    </xf>
    <xf numFmtId="41" fontId="34" fillId="5" borderId="5" xfId="0" applyNumberFormat="1" applyFont="1" applyFill="1" applyBorder="1" applyAlignment="1" applyProtection="1">
      <alignment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/>
      <protection locked="0"/>
    </xf>
    <xf numFmtId="41" fontId="6" fillId="5" borderId="5" xfId="3" applyNumberFormat="1" applyFont="1" applyFill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Border="1" applyAlignment="1" applyProtection="1">
      <alignment horizontal="right" vertical="center" wrapText="1"/>
      <protection locked="0"/>
    </xf>
    <xf numFmtId="41" fontId="34" fillId="0" borderId="26" xfId="23" applyNumberFormat="1" applyFont="1" applyBorder="1" applyAlignment="1" applyProtection="1">
      <alignment vertical="top"/>
      <protection locked="0"/>
    </xf>
    <xf numFmtId="41" fontId="34" fillId="5" borderId="26" xfId="0" applyNumberFormat="1" applyFont="1" applyFill="1" applyBorder="1" applyAlignment="1" applyProtection="1">
      <alignment vertical="top" readingOrder="1"/>
      <protection locked="0"/>
    </xf>
    <xf numFmtId="0" fontId="64" fillId="0" borderId="0" xfId="0" applyFont="1" applyFill="1" applyAlignment="1" applyProtection="1">
      <alignment wrapText="1"/>
      <protection locked="0"/>
    </xf>
    <xf numFmtId="0" fontId="47" fillId="0" borderId="22" xfId="0" applyNumberFormat="1" applyFont="1" applyFill="1" applyBorder="1" applyAlignment="1" applyProtection="1">
      <alignment vertical="top" wrapText="1"/>
      <protection locked="0"/>
    </xf>
    <xf numFmtId="0" fontId="19" fillId="0" borderId="13" xfId="23" applyNumberFormat="1" applyFont="1" applyBorder="1" applyAlignment="1" applyProtection="1">
      <alignment horizontal="center" vertical="top"/>
      <protection locked="0"/>
    </xf>
    <xf numFmtId="0" fontId="21" fillId="0" borderId="3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5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19" fillId="0" borderId="16" xfId="23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5" borderId="0" xfId="0" applyFont="1" applyFill="1" applyAlignment="1" applyProtection="1">
      <alignment wrapText="1"/>
      <protection locked="0"/>
    </xf>
    <xf numFmtId="0" fontId="21" fillId="0" borderId="0" xfId="0" applyFont="1" applyAlignment="1"/>
    <xf numFmtId="0" fontId="55" fillId="0" borderId="0" xfId="12" applyFont="1" applyBorder="1" applyAlignment="1">
      <alignment horizontal="center"/>
    </xf>
    <xf numFmtId="0" fontId="55" fillId="0" borderId="33" xfId="12" applyFont="1" applyBorder="1" applyAlignment="1">
      <alignment horizontal="center"/>
    </xf>
    <xf numFmtId="0" fontId="19" fillId="0" borderId="9" xfId="12" applyFont="1" applyBorder="1" applyAlignment="1" applyProtection="1">
      <alignment horizontal="center" vertical="center" wrapText="1"/>
      <protection locked="0"/>
    </xf>
    <xf numFmtId="0" fontId="19" fillId="0" borderId="10" xfId="12" applyFont="1" applyBorder="1" applyAlignment="1" applyProtection="1">
      <alignment horizontal="center" vertical="center"/>
      <protection locked="0"/>
    </xf>
    <xf numFmtId="0" fontId="19" fillId="0" borderId="2" xfId="12" applyFont="1" applyBorder="1" applyAlignment="1" applyProtection="1">
      <alignment horizontal="center" vertical="center"/>
      <protection locked="0"/>
    </xf>
    <xf numFmtId="0" fontId="53" fillId="3" borderId="0" xfId="12" applyFont="1" applyFill="1" applyBorder="1" applyAlignment="1">
      <alignment horizontal="center"/>
    </xf>
    <xf numFmtId="0" fontId="19" fillId="0" borderId="30" xfId="12" applyFont="1" applyBorder="1" applyAlignment="1" applyProtection="1">
      <alignment horizontal="left" vertical="center"/>
      <protection locked="0"/>
    </xf>
    <xf numFmtId="0" fontId="19" fillId="0" borderId="17" xfId="12" applyFont="1" applyBorder="1" applyAlignment="1" applyProtection="1">
      <alignment horizontal="left" vertical="center"/>
      <protection locked="0"/>
    </xf>
    <xf numFmtId="0" fontId="19" fillId="0" borderId="38" xfId="12" applyFont="1" applyBorder="1" applyAlignment="1" applyProtection="1">
      <alignment horizontal="left" vertical="center"/>
      <protection locked="0"/>
    </xf>
    <xf numFmtId="0" fontId="56" fillId="0" borderId="9" xfId="12" applyFont="1" applyBorder="1" applyAlignment="1" applyProtection="1">
      <alignment horizontal="center" vertical="center"/>
      <protection locked="0"/>
    </xf>
    <xf numFmtId="0" fontId="56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" vertical="top"/>
      <protection locked="0"/>
    </xf>
    <xf numFmtId="0" fontId="19" fillId="0" borderId="2" xfId="12" applyFont="1" applyBorder="1" applyAlignment="1" applyProtection="1">
      <alignment horizontal="center" vertical="top"/>
      <protection locked="0"/>
    </xf>
    <xf numFmtId="0" fontId="19" fillId="0" borderId="13" xfId="12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protection locked="0"/>
    </xf>
    <xf numFmtId="0" fontId="21" fillId="0" borderId="14" xfId="0" applyFont="1" applyBorder="1" applyAlignment="1" applyProtection="1">
      <protection locked="0"/>
    </xf>
    <xf numFmtId="0" fontId="26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6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20" xfId="0" applyNumberFormat="1" applyFont="1" applyFill="1" applyBorder="1" applyAlignment="1" applyProtection="1">
      <alignment vertical="top" wrapText="1"/>
      <protection locked="0"/>
    </xf>
    <xf numFmtId="0" fontId="26" fillId="0" borderId="57" xfId="0" applyNumberFormat="1" applyFont="1" applyFill="1" applyBorder="1" applyAlignment="1" applyProtection="1">
      <alignment vertical="top" wrapText="1"/>
      <protection locked="0"/>
    </xf>
    <xf numFmtId="0" fontId="26" fillId="0" borderId="58" xfId="0" applyNumberFormat="1" applyFont="1" applyFill="1" applyBorder="1" applyAlignment="1" applyProtection="1">
      <alignment vertical="top" wrapText="1"/>
      <protection locked="0"/>
    </xf>
    <xf numFmtId="0" fontId="19" fillId="0" borderId="0" xfId="12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4" fillId="0" borderId="0" xfId="12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1_service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10_service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11_service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12_service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2_service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3_service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4_service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5_service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6_service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7_service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8_service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_01_09_service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H150">
            <v>0</v>
          </cell>
        </row>
        <row r="155">
          <cell r="H155">
            <v>12978</v>
          </cell>
        </row>
        <row r="157">
          <cell r="H157">
            <v>12</v>
          </cell>
        </row>
        <row r="159">
          <cell r="H159">
            <v>13314</v>
          </cell>
        </row>
        <row r="162">
          <cell r="H162">
            <v>148</v>
          </cell>
        </row>
        <row r="171">
          <cell r="H171">
            <v>7450</v>
          </cell>
        </row>
        <row r="173">
          <cell r="H173">
            <v>62</v>
          </cell>
        </row>
        <row r="178">
          <cell r="H178">
            <v>18</v>
          </cell>
        </row>
        <row r="179">
          <cell r="H179">
            <v>1</v>
          </cell>
        </row>
        <row r="180">
          <cell r="H180">
            <v>34</v>
          </cell>
        </row>
        <row r="198">
          <cell r="H198">
            <v>2</v>
          </cell>
        </row>
        <row r="199">
          <cell r="H199">
            <v>314</v>
          </cell>
        </row>
        <row r="200">
          <cell r="H200">
            <v>85</v>
          </cell>
        </row>
        <row r="201">
          <cell r="H201">
            <v>85</v>
          </cell>
        </row>
        <row r="209">
          <cell r="H209">
            <v>4</v>
          </cell>
        </row>
        <row r="210">
          <cell r="H210">
            <v>2</v>
          </cell>
        </row>
        <row r="211">
          <cell r="H211">
            <v>60</v>
          </cell>
        </row>
        <row r="215">
          <cell r="H215">
            <v>0</v>
          </cell>
        </row>
        <row r="218">
          <cell r="H218">
            <v>19</v>
          </cell>
        </row>
        <row r="229">
          <cell r="H229">
            <v>0</v>
          </cell>
        </row>
        <row r="235">
          <cell r="H235">
            <v>0</v>
          </cell>
        </row>
        <row r="287">
          <cell r="H287">
            <v>62</v>
          </cell>
        </row>
        <row r="313">
          <cell r="H313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W150">
            <v>0</v>
          </cell>
        </row>
        <row r="155">
          <cell r="W155">
            <v>11340</v>
          </cell>
        </row>
        <row r="157">
          <cell r="W157">
            <v>17</v>
          </cell>
        </row>
        <row r="159">
          <cell r="W159">
            <v>10519</v>
          </cell>
        </row>
        <row r="162">
          <cell r="W162">
            <v>125</v>
          </cell>
        </row>
        <row r="171">
          <cell r="W171">
            <v>9794</v>
          </cell>
        </row>
        <row r="173">
          <cell r="W173">
            <v>78</v>
          </cell>
        </row>
        <row r="178">
          <cell r="W178">
            <v>16</v>
          </cell>
        </row>
        <row r="179">
          <cell r="W179">
            <v>0</v>
          </cell>
        </row>
        <row r="180">
          <cell r="W180">
            <v>1</v>
          </cell>
        </row>
        <row r="198">
          <cell r="W198">
            <v>6</v>
          </cell>
        </row>
        <row r="199">
          <cell r="W199">
            <v>327</v>
          </cell>
        </row>
        <row r="200">
          <cell r="W200">
            <v>41</v>
          </cell>
        </row>
        <row r="201">
          <cell r="W201">
            <v>41</v>
          </cell>
        </row>
        <row r="209">
          <cell r="W209">
            <v>8</v>
          </cell>
        </row>
        <row r="210">
          <cell r="W210">
            <v>3</v>
          </cell>
        </row>
        <row r="211">
          <cell r="W211">
            <v>68</v>
          </cell>
        </row>
        <row r="215">
          <cell r="W215">
            <v>0</v>
          </cell>
        </row>
        <row r="218">
          <cell r="W218">
            <v>21</v>
          </cell>
        </row>
        <row r="229">
          <cell r="W229">
            <v>1</v>
          </cell>
        </row>
        <row r="235">
          <cell r="W235">
            <v>0</v>
          </cell>
        </row>
        <row r="287">
          <cell r="W287">
            <v>18</v>
          </cell>
        </row>
        <row r="313">
          <cell r="W313">
            <v>20952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X150">
            <v>0</v>
          </cell>
        </row>
        <row r="155">
          <cell r="X155">
            <v>8990</v>
          </cell>
        </row>
        <row r="157">
          <cell r="X157">
            <v>7</v>
          </cell>
        </row>
        <row r="159">
          <cell r="X159">
            <v>10151</v>
          </cell>
        </row>
        <row r="162">
          <cell r="X162">
            <v>59</v>
          </cell>
        </row>
        <row r="171">
          <cell r="X171">
            <v>9464</v>
          </cell>
        </row>
        <row r="173">
          <cell r="X173">
            <v>36</v>
          </cell>
        </row>
        <row r="178">
          <cell r="X178">
            <v>13</v>
          </cell>
        </row>
        <row r="179">
          <cell r="X179">
            <v>0</v>
          </cell>
        </row>
        <row r="180">
          <cell r="X180">
            <v>267</v>
          </cell>
        </row>
        <row r="198">
          <cell r="X198">
            <v>7</v>
          </cell>
        </row>
        <row r="199">
          <cell r="X199">
            <v>1494</v>
          </cell>
        </row>
        <row r="200">
          <cell r="X200">
            <v>45</v>
          </cell>
        </row>
        <row r="201">
          <cell r="X201">
            <v>45</v>
          </cell>
        </row>
        <row r="209">
          <cell r="X209">
            <v>7</v>
          </cell>
        </row>
        <row r="210">
          <cell r="X210">
            <v>15</v>
          </cell>
        </row>
        <row r="211">
          <cell r="X211">
            <v>52</v>
          </cell>
        </row>
        <row r="215">
          <cell r="X215">
            <v>0</v>
          </cell>
        </row>
        <row r="218">
          <cell r="X218">
            <v>9</v>
          </cell>
        </row>
        <row r="229">
          <cell r="X229">
            <v>0</v>
          </cell>
        </row>
        <row r="235">
          <cell r="X235">
            <v>0</v>
          </cell>
        </row>
        <row r="287">
          <cell r="X287">
            <v>31</v>
          </cell>
        </row>
        <row r="313">
          <cell r="X313">
            <v>39334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Y150">
            <v>23800</v>
          </cell>
        </row>
        <row r="155">
          <cell r="Y155">
            <v>13092</v>
          </cell>
        </row>
        <row r="157">
          <cell r="Y157">
            <v>1686</v>
          </cell>
        </row>
        <row r="159">
          <cell r="Y159">
            <v>15878</v>
          </cell>
        </row>
        <row r="162">
          <cell r="Y162">
            <v>475</v>
          </cell>
        </row>
        <row r="171">
          <cell r="Y171">
            <v>14831</v>
          </cell>
        </row>
        <row r="173">
          <cell r="Y173">
            <v>110</v>
          </cell>
        </row>
        <row r="178">
          <cell r="Y178">
            <v>14</v>
          </cell>
        </row>
        <row r="179">
          <cell r="Y179">
            <v>2</v>
          </cell>
        </row>
        <row r="180">
          <cell r="Y180">
            <v>17</v>
          </cell>
        </row>
        <row r="198">
          <cell r="Y198">
            <v>0</v>
          </cell>
        </row>
        <row r="199">
          <cell r="Y199">
            <v>0</v>
          </cell>
        </row>
        <row r="200">
          <cell r="Y200">
            <v>30</v>
          </cell>
        </row>
        <row r="201">
          <cell r="Y201">
            <v>30</v>
          </cell>
        </row>
        <row r="209">
          <cell r="Y209">
            <v>6</v>
          </cell>
        </row>
        <row r="210">
          <cell r="Y210">
            <v>2</v>
          </cell>
        </row>
        <row r="211">
          <cell r="Y211">
            <v>58</v>
          </cell>
        </row>
        <row r="215">
          <cell r="Y215">
            <v>1</v>
          </cell>
        </row>
        <row r="218">
          <cell r="Y218">
            <v>16</v>
          </cell>
        </row>
        <row r="229">
          <cell r="Y229">
            <v>0</v>
          </cell>
        </row>
        <row r="235">
          <cell r="Y235">
            <v>1</v>
          </cell>
        </row>
        <row r="287">
          <cell r="Y287">
            <v>19</v>
          </cell>
        </row>
        <row r="313">
          <cell r="Y313">
            <v>30333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I150">
            <v>0</v>
          </cell>
        </row>
        <row r="155">
          <cell r="I155">
            <v>12525</v>
          </cell>
        </row>
        <row r="157">
          <cell r="I157">
            <v>18</v>
          </cell>
        </row>
        <row r="159">
          <cell r="I159">
            <v>13279</v>
          </cell>
        </row>
        <row r="162">
          <cell r="I162">
            <v>305</v>
          </cell>
        </row>
        <row r="171">
          <cell r="I171">
            <v>9735</v>
          </cell>
        </row>
        <row r="173">
          <cell r="I173">
            <v>25</v>
          </cell>
        </row>
        <row r="178">
          <cell r="I178">
            <v>41</v>
          </cell>
        </row>
        <row r="179">
          <cell r="I179">
            <v>1</v>
          </cell>
        </row>
        <row r="180">
          <cell r="I180">
            <v>13</v>
          </cell>
        </row>
        <row r="198">
          <cell r="I198">
            <v>5</v>
          </cell>
        </row>
        <row r="199">
          <cell r="I199">
            <v>290</v>
          </cell>
        </row>
        <row r="200">
          <cell r="I200">
            <v>73</v>
          </cell>
        </row>
        <row r="201">
          <cell r="I201">
            <v>73</v>
          </cell>
        </row>
        <row r="209">
          <cell r="I209">
            <v>8</v>
          </cell>
        </row>
        <row r="210">
          <cell r="I210">
            <v>5</v>
          </cell>
        </row>
        <row r="211">
          <cell r="I211">
            <v>71</v>
          </cell>
        </row>
        <row r="215">
          <cell r="I215">
            <v>1</v>
          </cell>
        </row>
        <row r="218">
          <cell r="I218">
            <v>33</v>
          </cell>
        </row>
        <row r="229">
          <cell r="I229">
            <v>0</v>
          </cell>
        </row>
        <row r="235">
          <cell r="I235">
            <v>1</v>
          </cell>
        </row>
        <row r="287">
          <cell r="I287">
            <v>48</v>
          </cell>
        </row>
        <row r="313">
          <cell r="I313">
            <v>5977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J150">
            <v>0</v>
          </cell>
        </row>
        <row r="155">
          <cell r="J155">
            <v>10320</v>
          </cell>
        </row>
        <row r="157">
          <cell r="J157">
            <v>6</v>
          </cell>
        </row>
        <row r="159">
          <cell r="J159">
            <v>11194</v>
          </cell>
        </row>
        <row r="162">
          <cell r="J162">
            <v>94</v>
          </cell>
        </row>
        <row r="171">
          <cell r="J171">
            <v>11315</v>
          </cell>
        </row>
        <row r="173">
          <cell r="J173">
            <v>21</v>
          </cell>
        </row>
        <row r="178">
          <cell r="J178">
            <v>13</v>
          </cell>
        </row>
        <row r="179">
          <cell r="J179">
            <v>0</v>
          </cell>
        </row>
        <row r="180">
          <cell r="J180">
            <v>1</v>
          </cell>
        </row>
        <row r="198">
          <cell r="J198">
            <v>4</v>
          </cell>
        </row>
        <row r="199">
          <cell r="J199">
            <v>297</v>
          </cell>
        </row>
        <row r="200">
          <cell r="J200">
            <v>31</v>
          </cell>
        </row>
        <row r="201">
          <cell r="J201">
            <v>31</v>
          </cell>
        </row>
        <row r="209">
          <cell r="J209">
            <v>7</v>
          </cell>
        </row>
        <row r="210">
          <cell r="J210">
            <v>1</v>
          </cell>
        </row>
        <row r="211">
          <cell r="J211">
            <v>47</v>
          </cell>
        </row>
        <row r="215">
          <cell r="J215">
            <v>0</v>
          </cell>
        </row>
        <row r="218">
          <cell r="J218">
            <v>16</v>
          </cell>
        </row>
        <row r="229">
          <cell r="J229">
            <v>0</v>
          </cell>
        </row>
        <row r="235">
          <cell r="J235">
            <v>0</v>
          </cell>
        </row>
        <row r="287">
          <cell r="J287">
            <v>47</v>
          </cell>
        </row>
        <row r="313">
          <cell r="J313">
            <v>28176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M150">
            <v>0</v>
          </cell>
        </row>
        <row r="155">
          <cell r="M155">
            <v>9082</v>
          </cell>
        </row>
        <row r="157">
          <cell r="M157">
            <v>5</v>
          </cell>
        </row>
        <row r="159">
          <cell r="M159">
            <v>9486</v>
          </cell>
        </row>
        <row r="162">
          <cell r="M162">
            <v>154</v>
          </cell>
        </row>
        <row r="171">
          <cell r="M171">
            <v>9893</v>
          </cell>
        </row>
        <row r="173">
          <cell r="M173">
            <v>115</v>
          </cell>
        </row>
        <row r="178">
          <cell r="M178">
            <v>3</v>
          </cell>
        </row>
        <row r="179">
          <cell r="M179">
            <v>0</v>
          </cell>
        </row>
        <row r="180">
          <cell r="M180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75</v>
          </cell>
        </row>
        <row r="201">
          <cell r="M201">
            <v>271</v>
          </cell>
        </row>
        <row r="209">
          <cell r="M209">
            <v>5</v>
          </cell>
        </row>
        <row r="210">
          <cell r="M210">
            <v>2</v>
          </cell>
        </row>
        <row r="211">
          <cell r="M211">
            <v>33</v>
          </cell>
        </row>
        <row r="215">
          <cell r="M215">
            <v>0</v>
          </cell>
        </row>
        <row r="218">
          <cell r="M218">
            <v>25</v>
          </cell>
        </row>
        <row r="229">
          <cell r="M229">
            <v>0</v>
          </cell>
        </row>
        <row r="235">
          <cell r="M235">
            <v>0</v>
          </cell>
        </row>
        <row r="287">
          <cell r="M287">
            <v>45</v>
          </cell>
        </row>
        <row r="313">
          <cell r="M313">
            <v>25715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N150">
            <v>0</v>
          </cell>
        </row>
        <row r="155">
          <cell r="N155">
            <v>11086</v>
          </cell>
        </row>
        <row r="157">
          <cell r="N157">
            <v>13</v>
          </cell>
        </row>
        <row r="159">
          <cell r="N159">
            <v>9849</v>
          </cell>
        </row>
        <row r="162">
          <cell r="N162">
            <v>118</v>
          </cell>
        </row>
        <row r="171">
          <cell r="N171">
            <v>8743</v>
          </cell>
        </row>
        <row r="173">
          <cell r="N173">
            <v>51</v>
          </cell>
        </row>
        <row r="178">
          <cell r="N178">
            <v>18</v>
          </cell>
        </row>
        <row r="179">
          <cell r="N179">
            <v>2</v>
          </cell>
        </row>
        <row r="180">
          <cell r="N180">
            <v>2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30</v>
          </cell>
        </row>
        <row r="201">
          <cell r="N201">
            <v>30</v>
          </cell>
        </row>
        <row r="209">
          <cell r="N209">
            <v>8</v>
          </cell>
        </row>
        <row r="210">
          <cell r="N210">
            <v>4</v>
          </cell>
        </row>
        <row r="211">
          <cell r="N211">
            <v>60</v>
          </cell>
        </row>
        <row r="215">
          <cell r="N215">
            <v>0</v>
          </cell>
        </row>
        <row r="218">
          <cell r="N218">
            <v>15</v>
          </cell>
        </row>
        <row r="229">
          <cell r="N229">
            <v>0</v>
          </cell>
        </row>
        <row r="235">
          <cell r="N235">
            <v>0</v>
          </cell>
        </row>
        <row r="287">
          <cell r="N287">
            <v>53</v>
          </cell>
        </row>
        <row r="313">
          <cell r="N313">
            <v>31344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O150">
            <v>0</v>
          </cell>
        </row>
        <row r="155">
          <cell r="O155">
            <v>14211</v>
          </cell>
        </row>
        <row r="157">
          <cell r="O157">
            <v>8</v>
          </cell>
        </row>
        <row r="159">
          <cell r="O159">
            <v>14149</v>
          </cell>
        </row>
        <row r="162">
          <cell r="O162">
            <v>140</v>
          </cell>
        </row>
        <row r="171">
          <cell r="O171">
            <v>8654</v>
          </cell>
        </row>
        <row r="173">
          <cell r="O173">
            <v>41</v>
          </cell>
        </row>
        <row r="178">
          <cell r="O178">
            <v>49</v>
          </cell>
        </row>
        <row r="179">
          <cell r="O179">
            <v>1</v>
          </cell>
        </row>
        <row r="180">
          <cell r="O180">
            <v>0</v>
          </cell>
        </row>
        <row r="198">
          <cell r="O198">
            <v>2</v>
          </cell>
        </row>
        <row r="199">
          <cell r="O199">
            <v>14</v>
          </cell>
        </row>
        <row r="200">
          <cell r="O200">
            <v>56</v>
          </cell>
        </row>
        <row r="201">
          <cell r="O201">
            <v>181</v>
          </cell>
        </row>
        <row r="209">
          <cell r="O209">
            <v>8</v>
          </cell>
        </row>
        <row r="210">
          <cell r="O210">
            <v>2</v>
          </cell>
        </row>
        <row r="211">
          <cell r="O211">
            <v>44</v>
          </cell>
        </row>
        <row r="215">
          <cell r="O215">
            <v>0</v>
          </cell>
        </row>
        <row r="218">
          <cell r="O218">
            <v>13</v>
          </cell>
        </row>
        <row r="229">
          <cell r="O229">
            <v>1</v>
          </cell>
        </row>
        <row r="235">
          <cell r="O235">
            <v>0</v>
          </cell>
        </row>
        <row r="287">
          <cell r="O287">
            <v>46</v>
          </cell>
        </row>
        <row r="313">
          <cell r="O313">
            <v>21158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R150">
            <v>0</v>
          </cell>
        </row>
        <row r="155">
          <cell r="R155">
            <v>10126</v>
          </cell>
        </row>
        <row r="157">
          <cell r="R157">
            <v>15</v>
          </cell>
        </row>
        <row r="159">
          <cell r="R159">
            <v>10451</v>
          </cell>
        </row>
        <row r="162">
          <cell r="R162">
            <v>176</v>
          </cell>
        </row>
        <row r="171">
          <cell r="R171">
            <v>8245</v>
          </cell>
        </row>
        <row r="173">
          <cell r="R173">
            <v>82</v>
          </cell>
        </row>
        <row r="177">
          <cell r="R177"/>
        </row>
        <row r="178">
          <cell r="R178">
            <v>18</v>
          </cell>
        </row>
        <row r="179">
          <cell r="R179">
            <v>3</v>
          </cell>
        </row>
        <row r="180">
          <cell r="R180">
            <v>10</v>
          </cell>
        </row>
        <row r="198">
          <cell r="R198">
            <v>1</v>
          </cell>
        </row>
        <row r="199">
          <cell r="R199">
            <v>8</v>
          </cell>
        </row>
        <row r="200">
          <cell r="R200">
            <v>73</v>
          </cell>
        </row>
        <row r="201">
          <cell r="R201">
            <v>73</v>
          </cell>
        </row>
        <row r="209">
          <cell r="R209">
            <v>12</v>
          </cell>
        </row>
        <row r="210">
          <cell r="R210">
            <v>28</v>
          </cell>
        </row>
        <row r="211">
          <cell r="R211">
            <v>56</v>
          </cell>
        </row>
        <row r="215">
          <cell r="R215">
            <v>0</v>
          </cell>
        </row>
        <row r="218">
          <cell r="R218">
            <v>8</v>
          </cell>
        </row>
        <row r="229">
          <cell r="R229">
            <v>0</v>
          </cell>
        </row>
        <row r="235">
          <cell r="R235">
            <v>0</v>
          </cell>
        </row>
        <row r="287">
          <cell r="R287">
            <v>27</v>
          </cell>
        </row>
        <row r="313">
          <cell r="R313">
            <v>11083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S150">
            <v>0</v>
          </cell>
        </row>
        <row r="155">
          <cell r="S155">
            <v>8851</v>
          </cell>
        </row>
        <row r="157">
          <cell r="S157">
            <v>7</v>
          </cell>
        </row>
        <row r="159">
          <cell r="S159">
            <v>8562</v>
          </cell>
        </row>
        <row r="162">
          <cell r="S162">
            <v>108</v>
          </cell>
        </row>
        <row r="171">
          <cell r="S171">
            <v>7897</v>
          </cell>
        </row>
        <row r="173">
          <cell r="S173">
            <v>89</v>
          </cell>
        </row>
        <row r="177">
          <cell r="S177"/>
        </row>
        <row r="178">
          <cell r="S178">
            <v>19</v>
          </cell>
        </row>
        <row r="179">
          <cell r="S179">
            <v>1</v>
          </cell>
        </row>
        <row r="180">
          <cell r="S180">
            <v>1</v>
          </cell>
        </row>
        <row r="198">
          <cell r="S198">
            <v>0</v>
          </cell>
        </row>
        <row r="199">
          <cell r="S199">
            <v>0</v>
          </cell>
        </row>
        <row r="200">
          <cell r="S200">
            <v>65</v>
          </cell>
        </row>
        <row r="201">
          <cell r="S201">
            <v>259</v>
          </cell>
        </row>
        <row r="209">
          <cell r="S209">
            <v>7</v>
          </cell>
        </row>
        <row r="210">
          <cell r="S210">
            <v>35</v>
          </cell>
        </row>
        <row r="211">
          <cell r="S211">
            <v>49</v>
          </cell>
        </row>
        <row r="215">
          <cell r="S215">
            <v>0</v>
          </cell>
        </row>
        <row r="218">
          <cell r="S218">
            <v>24</v>
          </cell>
        </row>
        <row r="229">
          <cell r="S229">
            <v>1</v>
          </cell>
        </row>
        <row r="235">
          <cell r="S235">
            <v>1</v>
          </cell>
        </row>
        <row r="287">
          <cell r="S287">
            <v>16</v>
          </cell>
        </row>
        <row r="313">
          <cell r="S313">
            <v>44555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"/>
      <sheetName val="สูตร"/>
    </sheetNames>
    <sheetDataSet>
      <sheetData sheetId="0">
        <row r="150">
          <cell r="T150">
            <v>0</v>
          </cell>
        </row>
        <row r="155">
          <cell r="T155">
            <v>11274</v>
          </cell>
        </row>
        <row r="157">
          <cell r="T157">
            <v>17</v>
          </cell>
        </row>
        <row r="159">
          <cell r="T159">
            <v>9338</v>
          </cell>
        </row>
        <row r="162">
          <cell r="T162">
            <v>186</v>
          </cell>
        </row>
        <row r="171">
          <cell r="T171">
            <v>9545</v>
          </cell>
        </row>
        <row r="173">
          <cell r="T173">
            <v>164</v>
          </cell>
        </row>
        <row r="177">
          <cell r="T177"/>
        </row>
        <row r="178">
          <cell r="T178">
            <v>21</v>
          </cell>
        </row>
        <row r="179">
          <cell r="T179">
            <v>1</v>
          </cell>
        </row>
        <row r="180">
          <cell r="T180">
            <v>2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50</v>
          </cell>
        </row>
        <row r="201">
          <cell r="T201">
            <v>153</v>
          </cell>
        </row>
        <row r="209">
          <cell r="T209">
            <v>9</v>
          </cell>
        </row>
        <row r="210">
          <cell r="T210">
            <v>13</v>
          </cell>
        </row>
        <row r="211">
          <cell r="T211">
            <v>62</v>
          </cell>
        </row>
        <row r="215">
          <cell r="T215">
            <v>0</v>
          </cell>
        </row>
        <row r="218">
          <cell r="T218">
            <v>15</v>
          </cell>
        </row>
        <row r="229">
          <cell r="T229">
            <v>0</v>
          </cell>
        </row>
        <row r="235">
          <cell r="T235">
            <v>0</v>
          </cell>
        </row>
        <row r="287">
          <cell r="T287">
            <v>30</v>
          </cell>
        </row>
        <row r="313">
          <cell r="T313">
            <v>5364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0"/>
  <sheetViews>
    <sheetView showGridLines="0" tabSelected="1" topLeftCell="G7" zoomScale="70" zoomScaleNormal="70" zoomScaleSheetLayoutView="80" workbookViewId="0">
      <selection activeCell="Y149" sqref="Y149"/>
    </sheetView>
  </sheetViews>
  <sheetFormatPr defaultColWidth="9.125" defaultRowHeight="18"/>
  <cols>
    <col min="1" max="1" width="7.125" style="10" customWidth="1"/>
    <col min="2" max="2" width="73.5" style="12" customWidth="1"/>
    <col min="3" max="3" width="15" style="11" customWidth="1"/>
    <col min="4" max="4" width="10.625" style="12" customWidth="1"/>
    <col min="5" max="5" width="8.75" style="12" customWidth="1"/>
    <col min="6" max="6" width="11" style="12" customWidth="1"/>
    <col min="7" max="7" width="8.125" style="12" customWidth="1"/>
    <col min="8" max="8" width="8.625" style="12" customWidth="1"/>
    <col min="9" max="10" width="9.125" style="12" customWidth="1"/>
    <col min="11" max="11" width="11.25" style="12" customWidth="1"/>
    <col min="12" max="15" width="8.875" style="12" customWidth="1"/>
    <col min="16" max="16" width="10.875" style="12" customWidth="1"/>
    <col min="17" max="20" width="8.375" style="12" customWidth="1"/>
    <col min="21" max="21" width="11.5" style="12" customWidth="1"/>
    <col min="22" max="25" width="8" style="12" customWidth="1"/>
    <col min="26" max="26" width="16" style="14" customWidth="1"/>
    <col min="27" max="27" width="23.5" style="14" customWidth="1"/>
    <col min="28" max="28" width="13.375" style="15" customWidth="1"/>
    <col min="29" max="30" width="9.125" style="14" customWidth="1"/>
    <col min="31" max="34" width="9.125" style="14"/>
    <col min="35" max="35" width="11.5" style="14" customWidth="1"/>
    <col min="36" max="16384" width="9.125" style="14"/>
  </cols>
  <sheetData>
    <row r="1" spans="1:35" ht="21">
      <c r="B1" s="366" t="s">
        <v>523</v>
      </c>
      <c r="Z1" s="13"/>
      <c r="AC1" s="180" t="s">
        <v>461</v>
      </c>
      <c r="AD1" s="180" t="s">
        <v>463</v>
      </c>
      <c r="AE1" s="180" t="s">
        <v>462</v>
      </c>
      <c r="AF1" s="180" t="s">
        <v>398</v>
      </c>
      <c r="AG1" s="181" t="s">
        <v>464</v>
      </c>
      <c r="AH1" s="182" t="s">
        <v>465</v>
      </c>
      <c r="AI1" s="14" t="s">
        <v>482</v>
      </c>
    </row>
    <row r="2" spans="1:35">
      <c r="Z2" s="16"/>
      <c r="AC2" s="183">
        <v>1</v>
      </c>
      <c r="AD2" s="186" t="s">
        <v>485</v>
      </c>
      <c r="AE2" s="184" t="s">
        <v>486</v>
      </c>
      <c r="AF2" s="185">
        <v>4</v>
      </c>
      <c r="AG2" s="187">
        <v>5</v>
      </c>
      <c r="AH2" s="188">
        <v>6</v>
      </c>
      <c r="AI2" s="237">
        <f t="shared" ref="AI2" si="0">SUM(AK2,AP2,AU2,AZ2)</f>
        <v>0</v>
      </c>
    </row>
    <row r="3" spans="1:35" s="17" customFormat="1" ht="18.75">
      <c r="A3" s="399" t="s">
        <v>19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B3" s="15"/>
      <c r="AC3" s="17">
        <f>COUNTIF(AE12:AE316,1)</f>
        <v>43</v>
      </c>
      <c r="AD3" s="17">
        <f>COUNTIF(AE12:AE316,21)</f>
        <v>23</v>
      </c>
      <c r="AE3" s="17">
        <f>COUNTIF(AE12:AE316,31)</f>
        <v>19</v>
      </c>
      <c r="AF3" s="17">
        <f>COUNTIF(AE12:AE316,4)</f>
        <v>33</v>
      </c>
      <c r="AG3" s="17">
        <f>COUNTIF(AE12:AE316,5)</f>
        <v>33</v>
      </c>
      <c r="AH3" s="17">
        <f>COUNTIF(AE12:AE316,6)</f>
        <v>10</v>
      </c>
    </row>
    <row r="4" spans="1:35" s="17" customFormat="1" ht="18.75">
      <c r="A4" s="400" t="s">
        <v>265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B4" s="15"/>
      <c r="AD4" s="17">
        <f>COUNTIF(AE12:AE316,22)</f>
        <v>12</v>
      </c>
      <c r="AE4" s="17">
        <f>COUNTIF(AE12:AE316,32)</f>
        <v>7</v>
      </c>
    </row>
    <row r="5" spans="1:35" s="21" customFormat="1" ht="15.75" hidden="1">
      <c r="A5" s="401"/>
      <c r="B5" s="18"/>
      <c r="C5" s="415" t="s">
        <v>17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7"/>
      <c r="V5" s="19"/>
      <c r="W5" s="19"/>
      <c r="X5" s="19"/>
      <c r="Y5" s="19"/>
      <c r="Z5" s="412" t="s">
        <v>13</v>
      </c>
      <c r="AA5" s="20"/>
      <c r="AB5" s="6"/>
    </row>
    <row r="6" spans="1:35" s="21" customFormat="1" ht="24" customHeight="1">
      <c r="A6" s="402"/>
      <c r="B6" s="22" t="s">
        <v>12</v>
      </c>
      <c r="C6" s="408" t="s">
        <v>0</v>
      </c>
      <c r="D6" s="410" t="s">
        <v>406</v>
      </c>
      <c r="E6" s="3" t="s">
        <v>407</v>
      </c>
      <c r="F6" s="223" t="s">
        <v>1</v>
      </c>
      <c r="G6" s="23" t="s">
        <v>408</v>
      </c>
      <c r="H6" s="389">
        <v>2557</v>
      </c>
      <c r="I6" s="390"/>
      <c r="J6" s="391"/>
      <c r="K6" s="223" t="s">
        <v>2</v>
      </c>
      <c r="L6" s="225" t="s">
        <v>408</v>
      </c>
      <c r="M6" s="389">
        <v>2558</v>
      </c>
      <c r="N6" s="390"/>
      <c r="O6" s="391"/>
      <c r="P6" s="223" t="s">
        <v>3</v>
      </c>
      <c r="Q6" s="225" t="s">
        <v>408</v>
      </c>
      <c r="R6" s="389">
        <v>2558</v>
      </c>
      <c r="S6" s="392"/>
      <c r="T6" s="393"/>
      <c r="U6" s="227" t="s">
        <v>4</v>
      </c>
      <c r="V6" s="228" t="s">
        <v>408</v>
      </c>
      <c r="W6" s="394">
        <v>2558</v>
      </c>
      <c r="X6" s="395"/>
      <c r="Y6" s="396"/>
      <c r="Z6" s="413"/>
      <c r="AA6" s="20"/>
      <c r="AB6" s="6"/>
      <c r="AD6" s="21">
        <f>COUNTIF(AE12:AE316,23)</f>
        <v>9</v>
      </c>
    </row>
    <row r="7" spans="1:35" s="21" customFormat="1" ht="30" customHeight="1">
      <c r="A7" s="403"/>
      <c r="B7" s="24" t="s">
        <v>10</v>
      </c>
      <c r="C7" s="409"/>
      <c r="D7" s="411"/>
      <c r="E7" s="4"/>
      <c r="F7" s="224" t="s">
        <v>5</v>
      </c>
      <c r="G7" s="5" t="s">
        <v>5</v>
      </c>
      <c r="H7" s="25" t="s">
        <v>409</v>
      </c>
      <c r="I7" s="25" t="s">
        <v>410</v>
      </c>
      <c r="J7" s="25" t="s">
        <v>411</v>
      </c>
      <c r="K7" s="224" t="s">
        <v>6</v>
      </c>
      <c r="L7" s="226" t="s">
        <v>6</v>
      </c>
      <c r="M7" s="25" t="s">
        <v>412</v>
      </c>
      <c r="N7" s="25" t="s">
        <v>413</v>
      </c>
      <c r="O7" s="25" t="s">
        <v>414</v>
      </c>
      <c r="P7" s="224" t="s">
        <v>7</v>
      </c>
      <c r="Q7" s="226" t="s">
        <v>7</v>
      </c>
      <c r="R7" s="25" t="s">
        <v>415</v>
      </c>
      <c r="S7" s="25" t="s">
        <v>416</v>
      </c>
      <c r="T7" s="25" t="s">
        <v>417</v>
      </c>
      <c r="U7" s="229" t="s">
        <v>8</v>
      </c>
      <c r="V7" s="230" t="s">
        <v>8</v>
      </c>
      <c r="W7" s="26" t="s">
        <v>418</v>
      </c>
      <c r="X7" s="26" t="s">
        <v>419</v>
      </c>
      <c r="Y7" s="26" t="s">
        <v>420</v>
      </c>
      <c r="Z7" s="414"/>
      <c r="AA7" s="20"/>
      <c r="AB7" s="6"/>
    </row>
    <row r="8" spans="1:35" s="21" customFormat="1" ht="4.5" customHeight="1" thickBot="1">
      <c r="A8" s="27"/>
      <c r="B8" s="405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7"/>
      <c r="V8" s="28"/>
      <c r="W8" s="28"/>
      <c r="X8" s="28"/>
      <c r="Y8" s="28"/>
      <c r="Z8" s="29" t="s">
        <v>26</v>
      </c>
      <c r="AA8" s="20"/>
      <c r="AB8" s="6"/>
    </row>
    <row r="9" spans="1:35" s="21" customFormat="1" ht="17.25" hidden="1" thickTop="1" thickBot="1">
      <c r="A9" s="30"/>
      <c r="B9" s="31" t="s">
        <v>9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4"/>
      <c r="S9" s="34"/>
      <c r="T9" s="34"/>
      <c r="U9" s="34"/>
      <c r="V9" s="35"/>
      <c r="W9" s="35"/>
      <c r="X9" s="35"/>
      <c r="Y9" s="35"/>
      <c r="Z9" s="36"/>
      <c r="AA9" s="20"/>
      <c r="AB9" s="6"/>
    </row>
    <row r="10" spans="1:35" s="202" customFormat="1" ht="16.5" hidden="1" thickTop="1">
      <c r="A10" s="197" t="s">
        <v>20</v>
      </c>
      <c r="B10" s="37" t="s">
        <v>27</v>
      </c>
      <c r="C10" s="231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2" t="s">
        <v>28</v>
      </c>
      <c r="AA10" s="201"/>
      <c r="AB10" s="178"/>
    </row>
    <row r="11" spans="1:35" s="39" customFormat="1" ht="15.75" hidden="1">
      <c r="A11" s="40"/>
      <c r="B11" s="40" t="s">
        <v>267</v>
      </c>
      <c r="C11" s="53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41"/>
      <c r="AA11" s="38"/>
      <c r="AB11" s="6"/>
      <c r="AC11" s="21" t="s">
        <v>331</v>
      </c>
      <c r="AD11" s="21"/>
      <c r="AE11" s="21"/>
    </row>
    <row r="12" spans="1:35" s="291" customFormat="1" ht="21.75" hidden="1" customHeight="1">
      <c r="A12" s="42"/>
      <c r="B12" s="43" t="s">
        <v>288</v>
      </c>
      <c r="C12" s="44" t="s">
        <v>22</v>
      </c>
      <c r="D12" s="237" t="s">
        <v>421</v>
      </c>
      <c r="E12" s="263">
        <f>SUM(G12,L12,Q12,V12)</f>
        <v>0</v>
      </c>
      <c r="F12" s="237" t="s">
        <v>287</v>
      </c>
      <c r="G12" s="263">
        <f>SUM(H12:J12)</f>
        <v>0</v>
      </c>
      <c r="H12" s="263"/>
      <c r="I12" s="263"/>
      <c r="J12" s="263"/>
      <c r="K12" s="237" t="s">
        <v>287</v>
      </c>
      <c r="L12" s="263">
        <f>SUM(M12:O12)</f>
        <v>0</v>
      </c>
      <c r="M12" s="263"/>
      <c r="N12" s="263"/>
      <c r="O12" s="263"/>
      <c r="P12" s="237" t="s">
        <v>287</v>
      </c>
      <c r="Q12" s="263">
        <f>SUM(R12:T12)</f>
        <v>0</v>
      </c>
      <c r="R12" s="263"/>
      <c r="S12" s="263"/>
      <c r="T12" s="263"/>
      <c r="U12" s="237" t="s">
        <v>421</v>
      </c>
      <c r="V12" s="263">
        <f>SUM(W12:Y12)</f>
        <v>0</v>
      </c>
      <c r="W12" s="263"/>
      <c r="X12" s="263"/>
      <c r="Y12" s="263"/>
      <c r="Z12" s="209" t="s">
        <v>180</v>
      </c>
      <c r="AA12" s="178"/>
      <c r="AB12" s="178" t="s">
        <v>332</v>
      </c>
      <c r="AC12" s="179"/>
      <c r="AD12" s="179"/>
      <c r="AE12" s="179">
        <v>1</v>
      </c>
      <c r="AF12" s="179"/>
      <c r="AG12" s="179"/>
    </row>
    <row r="13" spans="1:35" s="202" customFormat="1" ht="26.25" hidden="1" customHeight="1">
      <c r="A13" s="40"/>
      <c r="B13" s="46" t="s">
        <v>29</v>
      </c>
      <c r="C13" s="126"/>
      <c r="D13" s="367"/>
      <c r="E13" s="264"/>
      <c r="F13" s="367"/>
      <c r="G13" s="264"/>
      <c r="H13" s="264"/>
      <c r="I13" s="264"/>
      <c r="J13" s="264"/>
      <c r="K13" s="367"/>
      <c r="L13" s="264"/>
      <c r="M13" s="264"/>
      <c r="N13" s="264"/>
      <c r="O13" s="264"/>
      <c r="P13" s="367"/>
      <c r="Q13" s="264"/>
      <c r="R13" s="264"/>
      <c r="S13" s="264"/>
      <c r="T13" s="264"/>
      <c r="U13" s="367"/>
      <c r="V13" s="264"/>
      <c r="W13" s="264"/>
      <c r="X13" s="264"/>
      <c r="Y13" s="264"/>
      <c r="Z13" s="272"/>
      <c r="AA13" s="201"/>
      <c r="AB13" s="178"/>
      <c r="AC13" s="179"/>
      <c r="AD13" s="179"/>
      <c r="AE13" s="179"/>
      <c r="AF13" s="179"/>
      <c r="AG13" s="179"/>
    </row>
    <row r="14" spans="1:35" s="202" customFormat="1" ht="26.25" hidden="1" customHeight="1">
      <c r="A14" s="292"/>
      <c r="B14" s="43" t="s">
        <v>290</v>
      </c>
      <c r="C14" s="44" t="s">
        <v>289</v>
      </c>
      <c r="D14" s="237" t="s">
        <v>422</v>
      </c>
      <c r="E14" s="263">
        <f>SUM(G14,L14,Q14,V14)</f>
        <v>0</v>
      </c>
      <c r="F14" s="237"/>
      <c r="G14" s="263">
        <f>SUM(H14:J14)</f>
        <v>0</v>
      </c>
      <c r="H14" s="263"/>
      <c r="I14" s="263"/>
      <c r="J14" s="263"/>
      <c r="K14" s="237" t="s">
        <v>422</v>
      </c>
      <c r="L14" s="263">
        <f>SUM(M14:O14)</f>
        <v>0</v>
      </c>
      <c r="M14" s="263"/>
      <c r="N14" s="263"/>
      <c r="O14" s="263"/>
      <c r="P14" s="237"/>
      <c r="Q14" s="263">
        <f>SUM(R14:T14)</f>
        <v>0</v>
      </c>
      <c r="R14" s="263"/>
      <c r="S14" s="263"/>
      <c r="T14" s="263"/>
      <c r="U14" s="237" t="s">
        <v>422</v>
      </c>
      <c r="V14" s="263">
        <f>SUM(W14:Y14)</f>
        <v>0</v>
      </c>
      <c r="W14" s="263"/>
      <c r="X14" s="263"/>
      <c r="Y14" s="263"/>
      <c r="Z14" s="272" t="s">
        <v>180</v>
      </c>
      <c r="AA14" s="201"/>
      <c r="AB14" s="178" t="s">
        <v>332</v>
      </c>
      <c r="AC14" s="179"/>
      <c r="AD14" s="179"/>
      <c r="AE14" s="179">
        <v>1</v>
      </c>
      <c r="AF14" s="179"/>
      <c r="AG14" s="179"/>
    </row>
    <row r="15" spans="1:35" s="202" customFormat="1" ht="26.25" hidden="1" customHeight="1">
      <c r="A15" s="293"/>
      <c r="B15" s="43" t="s">
        <v>293</v>
      </c>
      <c r="C15" s="44" t="s">
        <v>22</v>
      </c>
      <c r="D15" s="237" t="s">
        <v>423</v>
      </c>
      <c r="E15" s="263">
        <f>SUM(G15,L15,Q15,V15)</f>
        <v>0</v>
      </c>
      <c r="F15" s="237"/>
      <c r="G15" s="263">
        <f>SUM(H15:J15)</f>
        <v>0</v>
      </c>
      <c r="H15" s="263"/>
      <c r="I15" s="263"/>
      <c r="J15" s="263"/>
      <c r="K15" s="369" t="s">
        <v>291</v>
      </c>
      <c r="L15" s="263">
        <f>SUM(M15:O15)</f>
        <v>0</v>
      </c>
      <c r="M15" s="263"/>
      <c r="N15" s="263"/>
      <c r="O15" s="263"/>
      <c r="P15" s="237"/>
      <c r="Q15" s="263">
        <f>SUM(R15:T15)</f>
        <v>0</v>
      </c>
      <c r="R15" s="263"/>
      <c r="S15" s="263"/>
      <c r="T15" s="263"/>
      <c r="U15" s="369" t="s">
        <v>292</v>
      </c>
      <c r="V15" s="263">
        <f>SUM(W15:Y15)</f>
        <v>0</v>
      </c>
      <c r="W15" s="263"/>
      <c r="X15" s="263"/>
      <c r="Y15" s="263"/>
      <c r="Z15" s="272" t="s">
        <v>180</v>
      </c>
      <c r="AA15" s="201"/>
      <c r="AB15" s="178" t="s">
        <v>332</v>
      </c>
      <c r="AC15" s="179"/>
      <c r="AD15" s="179"/>
      <c r="AE15" s="179">
        <v>1</v>
      </c>
      <c r="AF15" s="179"/>
      <c r="AG15" s="179"/>
    </row>
    <row r="16" spans="1:35" s="202" customFormat="1" ht="12.75" hidden="1" customHeight="1">
      <c r="A16" s="265"/>
      <c r="B16" s="47"/>
      <c r="C16" s="125"/>
      <c r="D16" s="367"/>
      <c r="E16" s="264"/>
      <c r="F16" s="367"/>
      <c r="G16" s="264"/>
      <c r="H16" s="263"/>
      <c r="I16" s="263"/>
      <c r="J16" s="263"/>
      <c r="K16" s="264"/>
      <c r="L16" s="264"/>
      <c r="M16" s="263"/>
      <c r="N16" s="263"/>
      <c r="O16" s="263"/>
      <c r="P16" s="264"/>
      <c r="Q16" s="264"/>
      <c r="R16" s="263"/>
      <c r="S16" s="263"/>
      <c r="T16" s="263"/>
      <c r="U16" s="264"/>
      <c r="V16" s="264"/>
      <c r="W16" s="263"/>
      <c r="X16" s="263"/>
      <c r="Y16" s="263"/>
      <c r="Z16" s="272"/>
      <c r="AA16" s="201"/>
      <c r="AB16" s="178"/>
      <c r="AC16" s="179"/>
      <c r="AD16" s="179"/>
      <c r="AE16" s="179"/>
      <c r="AF16" s="179"/>
      <c r="AG16" s="179"/>
    </row>
    <row r="17" spans="1:33" s="202" customFormat="1" ht="15.75" hidden="1">
      <c r="A17" s="198"/>
      <c r="B17" s="199" t="s">
        <v>30</v>
      </c>
      <c r="C17" s="53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09"/>
      <c r="AA17" s="201"/>
      <c r="AB17" s="178"/>
      <c r="AC17" s="179"/>
      <c r="AD17" s="179"/>
      <c r="AE17" s="179"/>
      <c r="AF17" s="179"/>
      <c r="AG17" s="179"/>
    </row>
    <row r="18" spans="1:33" s="202" customFormat="1" ht="15.75" hidden="1">
      <c r="A18" s="40"/>
      <c r="B18" s="47" t="s">
        <v>424</v>
      </c>
      <c r="C18" s="53"/>
      <c r="D18" s="236"/>
      <c r="E18" s="238"/>
      <c r="F18" s="236"/>
      <c r="G18" s="238"/>
      <c r="H18" s="238"/>
      <c r="I18" s="238"/>
      <c r="J18" s="238"/>
      <c r="K18" s="236"/>
      <c r="L18" s="238"/>
      <c r="M18" s="238"/>
      <c r="N18" s="238"/>
      <c r="O18" s="238"/>
      <c r="P18" s="236"/>
      <c r="Q18" s="238"/>
      <c r="R18" s="238"/>
      <c r="S18" s="238"/>
      <c r="T18" s="238"/>
      <c r="U18" s="236"/>
      <c r="V18" s="238"/>
      <c r="W18" s="238"/>
      <c r="X18" s="238"/>
      <c r="Y18" s="238"/>
      <c r="Z18" s="209"/>
      <c r="AA18" s="201"/>
      <c r="AB18" s="178"/>
      <c r="AC18" s="179"/>
      <c r="AD18" s="179"/>
      <c r="AE18" s="179"/>
      <c r="AF18" s="179"/>
      <c r="AG18" s="179"/>
    </row>
    <row r="19" spans="1:33" s="295" customFormat="1" ht="15.75" hidden="1">
      <c r="A19" s="40"/>
      <c r="B19" s="48" t="s">
        <v>301</v>
      </c>
      <c r="C19" s="53" t="s">
        <v>31</v>
      </c>
      <c r="D19" s="236">
        <v>5974</v>
      </c>
      <c r="E19" s="263">
        <f t="shared" ref="E19:E38" si="1">SUM(G19,L19,Q19,V19)</f>
        <v>0</v>
      </c>
      <c r="F19" s="236">
        <v>1474</v>
      </c>
      <c r="G19" s="263">
        <f t="shared" ref="G19:G38" si="2">SUM(H19:J19)</f>
        <v>0</v>
      </c>
      <c r="H19" s="238">
        <f t="shared" ref="H19:J19" si="3">SUM(H20,H25,H26,H29,H35,H36,H37,H38)</f>
        <v>0</v>
      </c>
      <c r="I19" s="238">
        <f t="shared" si="3"/>
        <v>0</v>
      </c>
      <c r="J19" s="238">
        <f t="shared" si="3"/>
        <v>0</v>
      </c>
      <c r="K19" s="236">
        <v>1477</v>
      </c>
      <c r="L19" s="263">
        <f t="shared" ref="L19:L38" si="4">SUM(M19:O19)</f>
        <v>0</v>
      </c>
      <c r="M19" s="238">
        <f t="shared" ref="M19:O19" si="5">SUM(M20,M25,M26,M29,M35,M36,M37,M38)</f>
        <v>0</v>
      </c>
      <c r="N19" s="238">
        <f t="shared" si="5"/>
        <v>0</v>
      </c>
      <c r="O19" s="238">
        <f t="shared" si="5"/>
        <v>0</v>
      </c>
      <c r="P19" s="236">
        <v>1504</v>
      </c>
      <c r="Q19" s="263">
        <f t="shared" ref="Q19:Q38" si="6">SUM(R19:T19)</f>
        <v>0</v>
      </c>
      <c r="R19" s="238">
        <f t="shared" ref="R19:T19" si="7">SUM(R20,R25,R26,R29,R35,R36,R37,R38)</f>
        <v>0</v>
      </c>
      <c r="S19" s="238">
        <f t="shared" si="7"/>
        <v>0</v>
      </c>
      <c r="T19" s="238">
        <f t="shared" si="7"/>
        <v>0</v>
      </c>
      <c r="U19" s="236">
        <v>1519</v>
      </c>
      <c r="V19" s="263">
        <f t="shared" ref="V19:V38" si="8">SUM(W19:Y19)</f>
        <v>0</v>
      </c>
      <c r="W19" s="238">
        <f t="shared" ref="W19:X19" si="9">SUM(W20,W25,W26,W29,W35,W36,W37,W38)</f>
        <v>0</v>
      </c>
      <c r="X19" s="238">
        <f t="shared" si="9"/>
        <v>0</v>
      </c>
      <c r="Y19" s="238">
        <f>SUM(Y20,Y25,Y26,Y29,Y35,Y36,Y37,Y38)</f>
        <v>0</v>
      </c>
      <c r="Z19" s="209"/>
      <c r="AA19" s="294"/>
      <c r="AB19" s="178" t="s">
        <v>337</v>
      </c>
      <c r="AC19" s="179"/>
      <c r="AD19" s="179"/>
      <c r="AE19" s="179"/>
      <c r="AF19" s="179"/>
      <c r="AG19" s="179"/>
    </row>
    <row r="20" spans="1:33" s="297" customFormat="1" ht="15.75" hidden="1">
      <c r="A20" s="40"/>
      <c r="B20" s="49" t="s">
        <v>32</v>
      </c>
      <c r="C20" s="53" t="s">
        <v>31</v>
      </c>
      <c r="D20" s="236">
        <v>4840</v>
      </c>
      <c r="E20" s="263">
        <f t="shared" si="1"/>
        <v>0</v>
      </c>
      <c r="F20" s="236">
        <v>1210</v>
      </c>
      <c r="G20" s="263">
        <f t="shared" si="2"/>
        <v>0</v>
      </c>
      <c r="H20" s="238">
        <f t="shared" ref="H20:X20" si="10">SUM(H21:H22)</f>
        <v>0</v>
      </c>
      <c r="I20" s="238">
        <f t="shared" si="10"/>
        <v>0</v>
      </c>
      <c r="J20" s="238">
        <f t="shared" si="10"/>
        <v>0</v>
      </c>
      <c r="K20" s="236">
        <v>1210</v>
      </c>
      <c r="L20" s="263">
        <f t="shared" si="4"/>
        <v>0</v>
      </c>
      <c r="M20" s="238">
        <f t="shared" si="10"/>
        <v>0</v>
      </c>
      <c r="N20" s="238">
        <f t="shared" si="10"/>
        <v>0</v>
      </c>
      <c r="O20" s="238">
        <f t="shared" si="10"/>
        <v>0</v>
      </c>
      <c r="P20" s="236">
        <v>1210</v>
      </c>
      <c r="Q20" s="263">
        <f t="shared" si="6"/>
        <v>0</v>
      </c>
      <c r="R20" s="238">
        <f t="shared" si="10"/>
        <v>0</v>
      </c>
      <c r="S20" s="238">
        <f t="shared" si="10"/>
        <v>0</v>
      </c>
      <c r="T20" s="238">
        <f t="shared" si="10"/>
        <v>0</v>
      </c>
      <c r="U20" s="236">
        <v>1210</v>
      </c>
      <c r="V20" s="263">
        <f t="shared" si="8"/>
        <v>0</v>
      </c>
      <c r="W20" s="238">
        <f t="shared" si="10"/>
        <v>0</v>
      </c>
      <c r="X20" s="238">
        <f t="shared" si="10"/>
        <v>0</v>
      </c>
      <c r="Y20" s="238">
        <f>SUM(Y21:Y22)</f>
        <v>0</v>
      </c>
      <c r="Z20" s="209"/>
      <c r="AA20" s="296"/>
      <c r="AB20" s="178" t="s">
        <v>338</v>
      </c>
      <c r="AC20" s="179"/>
      <c r="AD20" s="179"/>
      <c r="AE20" s="179"/>
      <c r="AF20" s="179"/>
      <c r="AG20" s="179"/>
    </row>
    <row r="21" spans="1:33" s="291" customFormat="1" ht="22.5" hidden="1" customHeight="1">
      <c r="A21" s="298"/>
      <c r="B21" s="52" t="s">
        <v>33</v>
      </c>
      <c r="C21" s="53" t="s">
        <v>31</v>
      </c>
      <c r="D21" s="236">
        <v>2320</v>
      </c>
      <c r="E21" s="263">
        <f t="shared" si="1"/>
        <v>0</v>
      </c>
      <c r="F21" s="236">
        <v>580</v>
      </c>
      <c r="G21" s="263">
        <f t="shared" si="2"/>
        <v>0</v>
      </c>
      <c r="H21" s="263"/>
      <c r="I21" s="263"/>
      <c r="J21" s="263"/>
      <c r="K21" s="236">
        <v>580</v>
      </c>
      <c r="L21" s="263">
        <f t="shared" si="4"/>
        <v>0</v>
      </c>
      <c r="M21" s="263"/>
      <c r="N21" s="263"/>
      <c r="O21" s="263"/>
      <c r="P21" s="236">
        <v>580</v>
      </c>
      <c r="Q21" s="263">
        <f t="shared" si="6"/>
        <v>0</v>
      </c>
      <c r="R21" s="263"/>
      <c r="S21" s="263"/>
      <c r="T21" s="263"/>
      <c r="U21" s="236">
        <v>580</v>
      </c>
      <c r="V21" s="263">
        <f t="shared" si="8"/>
        <v>0</v>
      </c>
      <c r="W21" s="263"/>
      <c r="X21" s="263"/>
      <c r="Y21" s="263"/>
      <c r="Z21" s="209" t="s">
        <v>180</v>
      </c>
      <c r="AA21" s="178"/>
      <c r="AB21" s="178"/>
      <c r="AC21" s="179"/>
      <c r="AD21" s="179"/>
      <c r="AE21" s="179">
        <v>1</v>
      </c>
      <c r="AF21" s="179"/>
      <c r="AG21" s="179"/>
    </row>
    <row r="22" spans="1:33" s="291" customFormat="1" ht="24.75" hidden="1" customHeight="1">
      <c r="A22" s="298"/>
      <c r="B22" s="52" t="s">
        <v>34</v>
      </c>
      <c r="C22" s="53" t="s">
        <v>31</v>
      </c>
      <c r="D22" s="236">
        <v>2520</v>
      </c>
      <c r="E22" s="263">
        <f t="shared" si="1"/>
        <v>0</v>
      </c>
      <c r="F22" s="236">
        <v>630</v>
      </c>
      <c r="G22" s="263">
        <f t="shared" si="2"/>
        <v>0</v>
      </c>
      <c r="H22" s="263"/>
      <c r="I22" s="263"/>
      <c r="J22" s="263"/>
      <c r="K22" s="236">
        <v>630</v>
      </c>
      <c r="L22" s="263">
        <f t="shared" si="4"/>
        <v>0</v>
      </c>
      <c r="M22" s="263"/>
      <c r="N22" s="263"/>
      <c r="O22" s="263"/>
      <c r="P22" s="236">
        <v>630</v>
      </c>
      <c r="Q22" s="263">
        <f t="shared" si="6"/>
        <v>0</v>
      </c>
      <c r="R22" s="263"/>
      <c r="S22" s="263"/>
      <c r="T22" s="263"/>
      <c r="U22" s="236">
        <v>630</v>
      </c>
      <c r="V22" s="263">
        <f t="shared" si="8"/>
        <v>0</v>
      </c>
      <c r="W22" s="263"/>
      <c r="X22" s="263"/>
      <c r="Y22" s="263"/>
      <c r="Z22" s="209" t="s">
        <v>180</v>
      </c>
      <c r="AA22" s="178"/>
      <c r="AB22" s="178"/>
      <c r="AC22" s="179"/>
      <c r="AD22" s="179"/>
      <c r="AE22" s="179">
        <v>1</v>
      </c>
      <c r="AF22" s="179"/>
      <c r="AG22" s="179"/>
    </row>
    <row r="23" spans="1:33" s="291" customFormat="1" ht="15.75" hidden="1">
      <c r="A23" s="298"/>
      <c r="B23" s="54" t="s">
        <v>35</v>
      </c>
      <c r="C23" s="55" t="s">
        <v>31</v>
      </c>
      <c r="D23" s="236">
        <v>9800</v>
      </c>
      <c r="E23" s="263">
        <f t="shared" si="1"/>
        <v>0</v>
      </c>
      <c r="F23" s="236">
        <v>2450</v>
      </c>
      <c r="G23" s="263">
        <f t="shared" si="2"/>
        <v>0</v>
      </c>
      <c r="H23" s="263"/>
      <c r="I23" s="263"/>
      <c r="J23" s="263"/>
      <c r="K23" s="236">
        <v>2450</v>
      </c>
      <c r="L23" s="263">
        <f t="shared" si="4"/>
        <v>0</v>
      </c>
      <c r="M23" s="263"/>
      <c r="N23" s="263"/>
      <c r="O23" s="263"/>
      <c r="P23" s="236">
        <v>2450</v>
      </c>
      <c r="Q23" s="263">
        <f t="shared" si="6"/>
        <v>0</v>
      </c>
      <c r="R23" s="263"/>
      <c r="S23" s="263"/>
      <c r="T23" s="263"/>
      <c r="U23" s="236">
        <v>2450</v>
      </c>
      <c r="V23" s="263">
        <f t="shared" si="8"/>
        <v>0</v>
      </c>
      <c r="W23" s="263"/>
      <c r="X23" s="263"/>
      <c r="Y23" s="263"/>
      <c r="Z23" s="209" t="s">
        <v>180</v>
      </c>
      <c r="AA23" s="178"/>
      <c r="AB23" s="178"/>
      <c r="AC23" s="179"/>
      <c r="AD23" s="179"/>
      <c r="AE23" s="179">
        <v>1</v>
      </c>
      <c r="AF23" s="179"/>
      <c r="AG23" s="179"/>
    </row>
    <row r="24" spans="1:33" s="291" customFormat="1" ht="15.75" hidden="1">
      <c r="A24" s="298"/>
      <c r="B24" s="54" t="s">
        <v>36</v>
      </c>
      <c r="C24" s="55" t="s">
        <v>31</v>
      </c>
      <c r="D24" s="236">
        <v>2320</v>
      </c>
      <c r="E24" s="263">
        <f t="shared" si="1"/>
        <v>0</v>
      </c>
      <c r="F24" s="236">
        <v>580</v>
      </c>
      <c r="G24" s="263">
        <f t="shared" si="2"/>
        <v>0</v>
      </c>
      <c r="H24" s="263"/>
      <c r="I24" s="263"/>
      <c r="J24" s="263"/>
      <c r="K24" s="236">
        <v>580</v>
      </c>
      <c r="L24" s="263">
        <f t="shared" si="4"/>
        <v>0</v>
      </c>
      <c r="M24" s="263"/>
      <c r="N24" s="263"/>
      <c r="O24" s="263"/>
      <c r="P24" s="236">
        <v>580</v>
      </c>
      <c r="Q24" s="263">
        <f t="shared" si="6"/>
        <v>0</v>
      </c>
      <c r="R24" s="263"/>
      <c r="S24" s="263"/>
      <c r="T24" s="263"/>
      <c r="U24" s="236">
        <v>580</v>
      </c>
      <c r="V24" s="263">
        <f t="shared" si="8"/>
        <v>0</v>
      </c>
      <c r="W24" s="263"/>
      <c r="X24" s="263"/>
      <c r="Y24" s="263"/>
      <c r="Z24" s="209" t="s">
        <v>180</v>
      </c>
      <c r="AA24" s="178"/>
      <c r="AB24" s="178"/>
      <c r="AC24" s="179"/>
      <c r="AD24" s="179"/>
      <c r="AE24" s="179">
        <v>1</v>
      </c>
      <c r="AF24" s="179"/>
      <c r="AG24" s="179"/>
    </row>
    <row r="25" spans="1:33" s="297" customFormat="1" ht="27.75" hidden="1" customHeight="1">
      <c r="A25" s="234"/>
      <c r="B25" s="49" t="s">
        <v>37</v>
      </c>
      <c r="C25" s="53" t="s">
        <v>31</v>
      </c>
      <c r="D25" s="236">
        <v>20</v>
      </c>
      <c r="E25" s="263">
        <f t="shared" si="1"/>
        <v>0</v>
      </c>
      <c r="F25" s="236">
        <v>5</v>
      </c>
      <c r="G25" s="263">
        <f t="shared" si="2"/>
        <v>0</v>
      </c>
      <c r="H25" s="263"/>
      <c r="I25" s="263"/>
      <c r="J25" s="263"/>
      <c r="K25" s="236">
        <v>5</v>
      </c>
      <c r="L25" s="263">
        <f t="shared" si="4"/>
        <v>0</v>
      </c>
      <c r="M25" s="263"/>
      <c r="N25" s="263"/>
      <c r="O25" s="263"/>
      <c r="P25" s="236">
        <v>5</v>
      </c>
      <c r="Q25" s="263">
        <f t="shared" si="6"/>
        <v>0</v>
      </c>
      <c r="R25" s="263"/>
      <c r="S25" s="263"/>
      <c r="T25" s="263"/>
      <c r="U25" s="236">
        <v>5</v>
      </c>
      <c r="V25" s="263">
        <f t="shared" si="8"/>
        <v>0</v>
      </c>
      <c r="W25" s="263"/>
      <c r="X25" s="263"/>
      <c r="Y25" s="263"/>
      <c r="Z25" s="209" t="s">
        <v>180</v>
      </c>
      <c r="AA25" s="296"/>
      <c r="AB25" s="178"/>
      <c r="AC25" s="179"/>
      <c r="AD25" s="179"/>
      <c r="AE25" s="179">
        <v>1</v>
      </c>
      <c r="AF25" s="179"/>
      <c r="AG25" s="179"/>
    </row>
    <row r="26" spans="1:33" s="297" customFormat="1" ht="15.75" hidden="1">
      <c r="A26" s="40"/>
      <c r="B26" s="56" t="s">
        <v>38</v>
      </c>
      <c r="C26" s="60" t="s">
        <v>31</v>
      </c>
      <c r="D26" s="236">
        <v>260</v>
      </c>
      <c r="E26" s="263">
        <f t="shared" si="1"/>
        <v>0</v>
      </c>
      <c r="F26" s="236">
        <v>65</v>
      </c>
      <c r="G26" s="263">
        <f t="shared" si="2"/>
        <v>0</v>
      </c>
      <c r="H26" s="238">
        <f t="shared" ref="H26:J26" si="11">SUM(H27:H28)</f>
        <v>0</v>
      </c>
      <c r="I26" s="238">
        <f t="shared" si="11"/>
        <v>0</v>
      </c>
      <c r="J26" s="238">
        <f t="shared" si="11"/>
        <v>0</v>
      </c>
      <c r="K26" s="236">
        <v>65</v>
      </c>
      <c r="L26" s="263">
        <f t="shared" si="4"/>
        <v>0</v>
      </c>
      <c r="M26" s="238">
        <f t="shared" ref="M26:O26" si="12">SUM(M27:M28)</f>
        <v>0</v>
      </c>
      <c r="N26" s="238">
        <f t="shared" si="12"/>
        <v>0</v>
      </c>
      <c r="O26" s="238">
        <f t="shared" si="12"/>
        <v>0</v>
      </c>
      <c r="P26" s="236">
        <v>65</v>
      </c>
      <c r="Q26" s="263">
        <f t="shared" si="6"/>
        <v>0</v>
      </c>
      <c r="R26" s="238">
        <f t="shared" ref="R26:T26" si="13">SUM(R27:R28)</f>
        <v>0</v>
      </c>
      <c r="S26" s="238">
        <f t="shared" si="13"/>
        <v>0</v>
      </c>
      <c r="T26" s="238">
        <f t="shared" si="13"/>
        <v>0</v>
      </c>
      <c r="U26" s="236">
        <v>65</v>
      </c>
      <c r="V26" s="263">
        <f t="shared" si="8"/>
        <v>0</v>
      </c>
      <c r="W26" s="238">
        <f t="shared" ref="W26:X26" si="14">SUM(W27:W28)</f>
        <v>0</v>
      </c>
      <c r="X26" s="238">
        <f t="shared" si="14"/>
        <v>0</v>
      </c>
      <c r="Y26" s="238">
        <f>SUM(Y27:Y28)</f>
        <v>0</v>
      </c>
      <c r="Z26" s="209"/>
      <c r="AA26" s="296"/>
      <c r="AB26" s="178" t="s">
        <v>339</v>
      </c>
      <c r="AC26" s="179"/>
      <c r="AD26" s="179"/>
      <c r="AE26" s="179"/>
      <c r="AF26" s="179"/>
      <c r="AG26" s="179"/>
    </row>
    <row r="27" spans="1:33" s="291" customFormat="1" ht="15.75" hidden="1">
      <c r="A27" s="298"/>
      <c r="B27" s="52" t="s">
        <v>39</v>
      </c>
      <c r="C27" s="53" t="s">
        <v>31</v>
      </c>
      <c r="D27" s="236">
        <v>120</v>
      </c>
      <c r="E27" s="263">
        <f t="shared" si="1"/>
        <v>0</v>
      </c>
      <c r="F27" s="236">
        <v>30</v>
      </c>
      <c r="G27" s="263">
        <f t="shared" si="2"/>
        <v>0</v>
      </c>
      <c r="H27" s="263"/>
      <c r="I27" s="263"/>
      <c r="J27" s="263"/>
      <c r="K27" s="236">
        <v>30</v>
      </c>
      <c r="L27" s="263">
        <f t="shared" si="4"/>
        <v>0</v>
      </c>
      <c r="M27" s="263"/>
      <c r="N27" s="263"/>
      <c r="O27" s="263"/>
      <c r="P27" s="236">
        <v>30</v>
      </c>
      <c r="Q27" s="263">
        <f t="shared" si="6"/>
        <v>0</v>
      </c>
      <c r="R27" s="263"/>
      <c r="S27" s="263"/>
      <c r="T27" s="263"/>
      <c r="U27" s="236">
        <v>30</v>
      </c>
      <c r="V27" s="263">
        <f t="shared" si="8"/>
        <v>0</v>
      </c>
      <c r="W27" s="263"/>
      <c r="X27" s="263"/>
      <c r="Y27" s="263"/>
      <c r="Z27" s="209" t="s">
        <v>180</v>
      </c>
      <c r="AA27" s="178"/>
      <c r="AB27" s="178"/>
      <c r="AC27" s="179"/>
      <c r="AD27" s="179"/>
      <c r="AE27" s="179">
        <v>1</v>
      </c>
      <c r="AF27" s="179"/>
      <c r="AG27" s="179"/>
    </row>
    <row r="28" spans="1:33" s="291" customFormat="1" ht="15.75" hidden="1">
      <c r="A28" s="298"/>
      <c r="B28" s="52" t="s">
        <v>40</v>
      </c>
      <c r="C28" s="53" t="s">
        <v>31</v>
      </c>
      <c r="D28" s="236">
        <v>140</v>
      </c>
      <c r="E28" s="263">
        <f t="shared" si="1"/>
        <v>0</v>
      </c>
      <c r="F28" s="236">
        <v>35</v>
      </c>
      <c r="G28" s="263">
        <f t="shared" si="2"/>
        <v>0</v>
      </c>
      <c r="H28" s="263"/>
      <c r="I28" s="263"/>
      <c r="J28" s="263"/>
      <c r="K28" s="236">
        <v>35</v>
      </c>
      <c r="L28" s="263">
        <f t="shared" si="4"/>
        <v>0</v>
      </c>
      <c r="M28" s="263"/>
      <c r="N28" s="263"/>
      <c r="O28" s="263"/>
      <c r="P28" s="236">
        <v>35</v>
      </c>
      <c r="Q28" s="263">
        <f t="shared" si="6"/>
        <v>0</v>
      </c>
      <c r="R28" s="263"/>
      <c r="S28" s="263"/>
      <c r="T28" s="263"/>
      <c r="U28" s="236">
        <v>35</v>
      </c>
      <c r="V28" s="263">
        <f t="shared" si="8"/>
        <v>0</v>
      </c>
      <c r="W28" s="263"/>
      <c r="X28" s="263"/>
      <c r="Y28" s="263"/>
      <c r="Z28" s="209" t="s">
        <v>180</v>
      </c>
      <c r="AA28" s="178"/>
      <c r="AB28" s="178"/>
      <c r="AC28" s="179"/>
      <c r="AD28" s="179"/>
      <c r="AE28" s="179">
        <v>1</v>
      </c>
      <c r="AF28" s="179"/>
      <c r="AG28" s="179"/>
    </row>
    <row r="29" spans="1:33" s="297" customFormat="1" ht="15.75" hidden="1">
      <c r="A29" s="40"/>
      <c r="B29" s="49" t="s">
        <v>41</v>
      </c>
      <c r="C29" s="53" t="s">
        <v>31</v>
      </c>
      <c r="D29" s="236">
        <v>326</v>
      </c>
      <c r="E29" s="263">
        <f t="shared" si="1"/>
        <v>0</v>
      </c>
      <c r="F29" s="236">
        <v>62</v>
      </c>
      <c r="G29" s="263">
        <f t="shared" si="2"/>
        <v>0</v>
      </c>
      <c r="H29" s="238">
        <f t="shared" ref="H29:J29" si="15">SUM(H30:H32)</f>
        <v>0</v>
      </c>
      <c r="I29" s="238">
        <f t="shared" si="15"/>
        <v>0</v>
      </c>
      <c r="J29" s="238">
        <f t="shared" si="15"/>
        <v>0</v>
      </c>
      <c r="K29" s="236">
        <v>65</v>
      </c>
      <c r="L29" s="263">
        <f t="shared" si="4"/>
        <v>0</v>
      </c>
      <c r="M29" s="238">
        <f t="shared" ref="M29:O29" si="16">SUM(M30:M32)</f>
        <v>0</v>
      </c>
      <c r="N29" s="238">
        <f t="shared" si="16"/>
        <v>0</v>
      </c>
      <c r="O29" s="238">
        <f t="shared" si="16"/>
        <v>0</v>
      </c>
      <c r="P29" s="236">
        <v>92</v>
      </c>
      <c r="Q29" s="263">
        <f t="shared" si="6"/>
        <v>0</v>
      </c>
      <c r="R29" s="238">
        <f t="shared" ref="R29:T29" si="17">SUM(R30:R32)</f>
        <v>0</v>
      </c>
      <c r="S29" s="238">
        <f t="shared" si="17"/>
        <v>0</v>
      </c>
      <c r="T29" s="238">
        <f t="shared" si="17"/>
        <v>0</v>
      </c>
      <c r="U29" s="236">
        <v>107</v>
      </c>
      <c r="V29" s="263">
        <f t="shared" si="8"/>
        <v>0</v>
      </c>
      <c r="W29" s="238">
        <f t="shared" ref="W29:X29" si="18">SUM(W30:W32)</f>
        <v>0</v>
      </c>
      <c r="X29" s="238">
        <f t="shared" si="18"/>
        <v>0</v>
      </c>
      <c r="Y29" s="238">
        <f>SUM(Y30:Y32)</f>
        <v>0</v>
      </c>
      <c r="Z29" s="209"/>
      <c r="AA29" s="296"/>
      <c r="AB29" s="178" t="s">
        <v>340</v>
      </c>
      <c r="AC29" s="179"/>
      <c r="AD29" s="179"/>
      <c r="AE29" s="179"/>
      <c r="AF29" s="179"/>
      <c r="AG29" s="179"/>
    </row>
    <row r="30" spans="1:33" s="291" customFormat="1" ht="15.75" hidden="1">
      <c r="A30" s="298"/>
      <c r="B30" s="52" t="s">
        <v>42</v>
      </c>
      <c r="C30" s="53" t="s">
        <v>31</v>
      </c>
      <c r="D30" s="236">
        <v>210</v>
      </c>
      <c r="E30" s="263">
        <f t="shared" si="1"/>
        <v>0</v>
      </c>
      <c r="F30" s="236">
        <v>35</v>
      </c>
      <c r="G30" s="263">
        <f t="shared" si="2"/>
        <v>0</v>
      </c>
      <c r="H30" s="263"/>
      <c r="I30" s="263"/>
      <c r="J30" s="263"/>
      <c r="K30" s="236">
        <v>35</v>
      </c>
      <c r="L30" s="263">
        <f t="shared" si="4"/>
        <v>0</v>
      </c>
      <c r="M30" s="263"/>
      <c r="N30" s="263"/>
      <c r="O30" s="263"/>
      <c r="P30" s="236">
        <v>65</v>
      </c>
      <c r="Q30" s="263">
        <f t="shared" si="6"/>
        <v>0</v>
      </c>
      <c r="R30" s="263"/>
      <c r="S30" s="263"/>
      <c r="T30" s="263"/>
      <c r="U30" s="236">
        <v>75</v>
      </c>
      <c r="V30" s="263">
        <f t="shared" si="8"/>
        <v>0</v>
      </c>
      <c r="W30" s="263"/>
      <c r="X30" s="263"/>
      <c r="Y30" s="263"/>
      <c r="Z30" s="209" t="s">
        <v>180</v>
      </c>
      <c r="AA30" s="178"/>
      <c r="AB30" s="178"/>
      <c r="AC30" s="179"/>
      <c r="AD30" s="179"/>
      <c r="AE30" s="179">
        <v>1</v>
      </c>
      <c r="AF30" s="179"/>
      <c r="AG30" s="179"/>
    </row>
    <row r="31" spans="1:33" s="291" customFormat="1" ht="15.75" hidden="1">
      <c r="A31" s="298"/>
      <c r="B31" s="52" t="s">
        <v>43</v>
      </c>
      <c r="C31" s="53" t="s">
        <v>31</v>
      </c>
      <c r="D31" s="236">
        <v>105</v>
      </c>
      <c r="E31" s="263">
        <f t="shared" si="1"/>
        <v>0</v>
      </c>
      <c r="F31" s="236">
        <v>25</v>
      </c>
      <c r="G31" s="263">
        <f t="shared" si="2"/>
        <v>0</v>
      </c>
      <c r="H31" s="263"/>
      <c r="I31" s="263"/>
      <c r="J31" s="263"/>
      <c r="K31" s="236">
        <v>25</v>
      </c>
      <c r="L31" s="263">
        <f t="shared" si="4"/>
        <v>0</v>
      </c>
      <c r="M31" s="263"/>
      <c r="N31" s="263"/>
      <c r="O31" s="263"/>
      <c r="P31" s="236">
        <v>25</v>
      </c>
      <c r="Q31" s="263">
        <f t="shared" si="6"/>
        <v>0</v>
      </c>
      <c r="R31" s="263"/>
      <c r="S31" s="263"/>
      <c r="T31" s="263"/>
      <c r="U31" s="236">
        <v>30</v>
      </c>
      <c r="V31" s="263">
        <f t="shared" si="8"/>
        <v>0</v>
      </c>
      <c r="W31" s="263"/>
      <c r="X31" s="263"/>
      <c r="Y31" s="263"/>
      <c r="Z31" s="209" t="s">
        <v>180</v>
      </c>
      <c r="AA31" s="178"/>
      <c r="AB31" s="178"/>
      <c r="AC31" s="179"/>
      <c r="AD31" s="179"/>
      <c r="AE31" s="179">
        <v>1</v>
      </c>
      <c r="AF31" s="179"/>
      <c r="AG31" s="179"/>
    </row>
    <row r="32" spans="1:33" s="291" customFormat="1" ht="15.75" hidden="1">
      <c r="A32" s="298"/>
      <c r="B32" s="52" t="s">
        <v>44</v>
      </c>
      <c r="C32" s="53" t="s">
        <v>31</v>
      </c>
      <c r="D32" s="236">
        <v>11</v>
      </c>
      <c r="E32" s="263">
        <f t="shared" si="1"/>
        <v>0</v>
      </c>
      <c r="F32" s="236">
        <v>2</v>
      </c>
      <c r="G32" s="263">
        <f t="shared" si="2"/>
        <v>0</v>
      </c>
      <c r="H32" s="263"/>
      <c r="I32" s="263"/>
      <c r="J32" s="263"/>
      <c r="K32" s="236">
        <v>5</v>
      </c>
      <c r="L32" s="263">
        <f t="shared" si="4"/>
        <v>0</v>
      </c>
      <c r="M32" s="263"/>
      <c r="N32" s="263"/>
      <c r="O32" s="263"/>
      <c r="P32" s="236">
        <v>2</v>
      </c>
      <c r="Q32" s="263">
        <f t="shared" si="6"/>
        <v>0</v>
      </c>
      <c r="R32" s="263"/>
      <c r="S32" s="263"/>
      <c r="T32" s="263"/>
      <c r="U32" s="236">
        <v>2</v>
      </c>
      <c r="V32" s="263">
        <f t="shared" si="8"/>
        <v>0</v>
      </c>
      <c r="W32" s="263"/>
      <c r="X32" s="263"/>
      <c r="Y32" s="263"/>
      <c r="Z32" s="209" t="s">
        <v>180</v>
      </c>
      <c r="AA32" s="178"/>
      <c r="AB32" s="178"/>
      <c r="AC32" s="179"/>
      <c r="AD32" s="179"/>
      <c r="AE32" s="179">
        <v>1</v>
      </c>
      <c r="AF32" s="179"/>
      <c r="AG32" s="179"/>
    </row>
    <row r="33" spans="1:33" s="291" customFormat="1" ht="15.75" hidden="1">
      <c r="A33" s="298"/>
      <c r="B33" s="54" t="s">
        <v>45</v>
      </c>
      <c r="C33" s="55" t="s">
        <v>31</v>
      </c>
      <c r="D33" s="236">
        <v>105</v>
      </c>
      <c r="E33" s="263">
        <f t="shared" si="1"/>
        <v>0</v>
      </c>
      <c r="F33" s="236">
        <v>25</v>
      </c>
      <c r="G33" s="263">
        <f t="shared" si="2"/>
        <v>0</v>
      </c>
      <c r="H33" s="263"/>
      <c r="I33" s="263"/>
      <c r="J33" s="263"/>
      <c r="K33" s="236">
        <v>25</v>
      </c>
      <c r="L33" s="263">
        <f t="shared" si="4"/>
        <v>0</v>
      </c>
      <c r="M33" s="263"/>
      <c r="N33" s="263"/>
      <c r="O33" s="263"/>
      <c r="P33" s="236">
        <v>25</v>
      </c>
      <c r="Q33" s="263">
        <f t="shared" si="6"/>
        <v>0</v>
      </c>
      <c r="R33" s="263"/>
      <c r="S33" s="263"/>
      <c r="T33" s="263"/>
      <c r="U33" s="236">
        <v>30</v>
      </c>
      <c r="V33" s="263">
        <f t="shared" si="8"/>
        <v>0</v>
      </c>
      <c r="W33" s="263"/>
      <c r="X33" s="263"/>
      <c r="Y33" s="263"/>
      <c r="Z33" s="209" t="s">
        <v>180</v>
      </c>
      <c r="AA33" s="178"/>
      <c r="AB33" s="178"/>
      <c r="AC33" s="179"/>
      <c r="AD33" s="179"/>
      <c r="AE33" s="179">
        <v>1</v>
      </c>
      <c r="AF33" s="179"/>
      <c r="AG33" s="179"/>
    </row>
    <row r="34" spans="1:33" s="291" customFormat="1" ht="15.75" hidden="1">
      <c r="A34" s="298"/>
      <c r="B34" s="54" t="s">
        <v>46</v>
      </c>
      <c r="C34" s="55" t="s">
        <v>31</v>
      </c>
      <c r="D34" s="236">
        <v>1</v>
      </c>
      <c r="E34" s="263">
        <f t="shared" si="1"/>
        <v>0</v>
      </c>
      <c r="F34" s="236">
        <v>1</v>
      </c>
      <c r="G34" s="263">
        <f t="shared" si="2"/>
        <v>0</v>
      </c>
      <c r="H34" s="263"/>
      <c r="I34" s="263"/>
      <c r="J34" s="263"/>
      <c r="K34" s="236">
        <v>0</v>
      </c>
      <c r="L34" s="263">
        <f t="shared" si="4"/>
        <v>0</v>
      </c>
      <c r="M34" s="263"/>
      <c r="N34" s="263"/>
      <c r="O34" s="263"/>
      <c r="P34" s="236">
        <v>0</v>
      </c>
      <c r="Q34" s="263">
        <f t="shared" si="6"/>
        <v>0</v>
      </c>
      <c r="R34" s="263"/>
      <c r="S34" s="263"/>
      <c r="T34" s="263"/>
      <c r="U34" s="236">
        <v>0</v>
      </c>
      <c r="V34" s="263">
        <f t="shared" si="8"/>
        <v>0</v>
      </c>
      <c r="W34" s="263"/>
      <c r="X34" s="263"/>
      <c r="Y34" s="263"/>
      <c r="Z34" s="209" t="s">
        <v>180</v>
      </c>
      <c r="AA34" s="178"/>
      <c r="AB34" s="178"/>
      <c r="AC34" s="179"/>
      <c r="AD34" s="179"/>
      <c r="AE34" s="179">
        <v>1</v>
      </c>
      <c r="AF34" s="179"/>
      <c r="AG34" s="179"/>
    </row>
    <row r="35" spans="1:33" s="297" customFormat="1" ht="15.75" hidden="1">
      <c r="A35" s="234"/>
      <c r="B35" s="49" t="s">
        <v>47</v>
      </c>
      <c r="C35" s="53" t="s">
        <v>31</v>
      </c>
      <c r="D35" s="236">
        <v>268</v>
      </c>
      <c r="E35" s="263">
        <f t="shared" si="1"/>
        <v>0</v>
      </c>
      <c r="F35" s="236">
        <v>67</v>
      </c>
      <c r="G35" s="263">
        <f t="shared" si="2"/>
        <v>0</v>
      </c>
      <c r="H35" s="263"/>
      <c r="I35" s="263"/>
      <c r="J35" s="263"/>
      <c r="K35" s="236">
        <v>67</v>
      </c>
      <c r="L35" s="263">
        <f t="shared" si="4"/>
        <v>0</v>
      </c>
      <c r="M35" s="263"/>
      <c r="N35" s="263"/>
      <c r="O35" s="263"/>
      <c r="P35" s="236">
        <v>67</v>
      </c>
      <c r="Q35" s="263">
        <f t="shared" si="6"/>
        <v>0</v>
      </c>
      <c r="R35" s="263"/>
      <c r="S35" s="263"/>
      <c r="T35" s="263"/>
      <c r="U35" s="236">
        <v>67</v>
      </c>
      <c r="V35" s="263">
        <f t="shared" si="8"/>
        <v>0</v>
      </c>
      <c r="W35" s="263"/>
      <c r="X35" s="263"/>
      <c r="Y35" s="263"/>
      <c r="Z35" s="209" t="s">
        <v>180</v>
      </c>
      <c r="AA35" s="296"/>
      <c r="AB35" s="178"/>
      <c r="AC35" s="179"/>
      <c r="AD35" s="179"/>
      <c r="AE35" s="179">
        <v>1</v>
      </c>
      <c r="AF35" s="179"/>
      <c r="AG35" s="179"/>
    </row>
    <row r="36" spans="1:33" s="297" customFormat="1" ht="15.75" hidden="1">
      <c r="A36" s="234"/>
      <c r="B36" s="49" t="s">
        <v>48</v>
      </c>
      <c r="C36" s="53" t="s">
        <v>31</v>
      </c>
      <c r="D36" s="236">
        <v>100</v>
      </c>
      <c r="E36" s="263">
        <f t="shared" si="1"/>
        <v>0</v>
      </c>
      <c r="F36" s="236">
        <v>25</v>
      </c>
      <c r="G36" s="263">
        <f t="shared" si="2"/>
        <v>0</v>
      </c>
      <c r="H36" s="263"/>
      <c r="I36" s="263"/>
      <c r="J36" s="263"/>
      <c r="K36" s="236">
        <v>25</v>
      </c>
      <c r="L36" s="263">
        <f t="shared" si="4"/>
        <v>0</v>
      </c>
      <c r="M36" s="263"/>
      <c r="N36" s="263"/>
      <c r="O36" s="263"/>
      <c r="P36" s="236">
        <v>25</v>
      </c>
      <c r="Q36" s="263">
        <f t="shared" si="6"/>
        <v>0</v>
      </c>
      <c r="R36" s="263"/>
      <c r="S36" s="263"/>
      <c r="T36" s="263"/>
      <c r="U36" s="236">
        <v>25</v>
      </c>
      <c r="V36" s="263">
        <f t="shared" si="8"/>
        <v>0</v>
      </c>
      <c r="W36" s="263"/>
      <c r="X36" s="263"/>
      <c r="Y36" s="263"/>
      <c r="Z36" s="209" t="s">
        <v>180</v>
      </c>
      <c r="AA36" s="296"/>
      <c r="AB36" s="178"/>
      <c r="AC36" s="179"/>
      <c r="AD36" s="179"/>
      <c r="AE36" s="179">
        <v>1</v>
      </c>
      <c r="AF36" s="179"/>
      <c r="AG36" s="179"/>
    </row>
    <row r="37" spans="1:33" s="297" customFormat="1" ht="23.25" hidden="1" customHeight="1">
      <c r="A37" s="234"/>
      <c r="B37" s="49" t="s">
        <v>49</v>
      </c>
      <c r="C37" s="53" t="s">
        <v>31</v>
      </c>
      <c r="D37" s="236">
        <v>160</v>
      </c>
      <c r="E37" s="263">
        <f t="shared" si="1"/>
        <v>0</v>
      </c>
      <c r="F37" s="236">
        <v>40</v>
      </c>
      <c r="G37" s="263">
        <f t="shared" si="2"/>
        <v>0</v>
      </c>
      <c r="H37" s="263"/>
      <c r="I37" s="263"/>
      <c r="J37" s="263"/>
      <c r="K37" s="236">
        <v>40</v>
      </c>
      <c r="L37" s="263">
        <f t="shared" si="4"/>
        <v>0</v>
      </c>
      <c r="M37" s="263"/>
      <c r="N37" s="263"/>
      <c r="O37" s="263"/>
      <c r="P37" s="236">
        <v>40</v>
      </c>
      <c r="Q37" s="263">
        <f t="shared" si="6"/>
        <v>0</v>
      </c>
      <c r="R37" s="263"/>
      <c r="S37" s="263"/>
      <c r="T37" s="263"/>
      <c r="U37" s="236">
        <v>40</v>
      </c>
      <c r="V37" s="263">
        <f t="shared" si="8"/>
        <v>0</v>
      </c>
      <c r="W37" s="263"/>
      <c r="X37" s="263"/>
      <c r="Y37" s="263"/>
      <c r="Z37" s="209" t="s">
        <v>180</v>
      </c>
      <c r="AA37" s="296"/>
      <c r="AB37" s="178"/>
      <c r="AC37" s="179"/>
      <c r="AD37" s="179"/>
      <c r="AE37" s="179">
        <v>1</v>
      </c>
      <c r="AF37" s="179"/>
      <c r="AG37" s="179"/>
    </row>
    <row r="38" spans="1:33" s="297" customFormat="1" ht="45.75" hidden="1" customHeight="1">
      <c r="A38" s="234"/>
      <c r="B38" s="49" t="s">
        <v>333</v>
      </c>
      <c r="C38" s="53" t="s">
        <v>31</v>
      </c>
      <c r="D38" s="236">
        <v>1</v>
      </c>
      <c r="E38" s="263">
        <f t="shared" si="1"/>
        <v>0</v>
      </c>
      <c r="F38" s="236">
        <v>1</v>
      </c>
      <c r="G38" s="263">
        <f t="shared" si="2"/>
        <v>0</v>
      </c>
      <c r="H38" s="263"/>
      <c r="I38" s="263"/>
      <c r="J38" s="263"/>
      <c r="K38" s="236"/>
      <c r="L38" s="263">
        <f t="shared" si="4"/>
        <v>0</v>
      </c>
      <c r="M38" s="263"/>
      <c r="N38" s="263"/>
      <c r="O38" s="263"/>
      <c r="P38" s="236"/>
      <c r="Q38" s="263">
        <f t="shared" si="6"/>
        <v>0</v>
      </c>
      <c r="R38" s="263"/>
      <c r="S38" s="263"/>
      <c r="T38" s="263"/>
      <c r="U38" s="236"/>
      <c r="V38" s="263">
        <f t="shared" si="8"/>
        <v>0</v>
      </c>
      <c r="W38" s="263"/>
      <c r="X38" s="263"/>
      <c r="Y38" s="263"/>
      <c r="Z38" s="209" t="s">
        <v>180</v>
      </c>
      <c r="AA38" s="296"/>
      <c r="AB38" s="299"/>
      <c r="AC38" s="300" t="s">
        <v>315</v>
      </c>
      <c r="AD38" s="300"/>
      <c r="AE38" s="300">
        <v>1</v>
      </c>
      <c r="AF38" s="179"/>
      <c r="AG38" s="179"/>
    </row>
    <row r="39" spans="1:33" s="295" customFormat="1" ht="15.75" hidden="1">
      <c r="A39" s="40"/>
      <c r="B39" s="48" t="s">
        <v>302</v>
      </c>
      <c r="C39" s="53"/>
      <c r="D39" s="236"/>
      <c r="E39" s="238"/>
      <c r="F39" s="236"/>
      <c r="G39" s="238"/>
      <c r="H39" s="238"/>
      <c r="I39" s="238"/>
      <c r="J39" s="238"/>
      <c r="K39" s="236"/>
      <c r="L39" s="238"/>
      <c r="M39" s="238"/>
      <c r="N39" s="238"/>
      <c r="O39" s="238"/>
      <c r="P39" s="236"/>
      <c r="Q39" s="238"/>
      <c r="R39" s="238"/>
      <c r="S39" s="238"/>
      <c r="T39" s="238"/>
      <c r="U39" s="236"/>
      <c r="V39" s="238"/>
      <c r="W39" s="238"/>
      <c r="X39" s="238"/>
      <c r="Y39" s="238"/>
      <c r="Z39" s="209"/>
      <c r="AA39" s="294"/>
      <c r="AB39" s="178"/>
      <c r="AC39" s="179"/>
      <c r="AD39" s="179"/>
      <c r="AE39" s="179"/>
      <c r="AF39" s="179"/>
      <c r="AG39" s="179"/>
    </row>
    <row r="40" spans="1:33" s="297" customFormat="1" ht="23.25" hidden="1" customHeight="1">
      <c r="A40" s="40"/>
      <c r="B40" s="49" t="s">
        <v>50</v>
      </c>
      <c r="C40" s="53" t="s">
        <v>342</v>
      </c>
      <c r="D40" s="236">
        <v>13</v>
      </c>
      <c r="E40" s="263">
        <f t="shared" ref="E40:E51" si="19">SUM(G40,L40,Q40,V40)</f>
        <v>0</v>
      </c>
      <c r="F40" s="236">
        <v>3</v>
      </c>
      <c r="G40" s="263">
        <f t="shared" ref="G40:G46" si="20">SUM(H40:J40)</f>
        <v>0</v>
      </c>
      <c r="H40" s="238">
        <f t="shared" ref="H40:J40" si="21">SUM(H41:H42)</f>
        <v>0</v>
      </c>
      <c r="I40" s="238">
        <f t="shared" si="21"/>
        <v>0</v>
      </c>
      <c r="J40" s="238">
        <f t="shared" si="21"/>
        <v>0</v>
      </c>
      <c r="K40" s="236">
        <v>4</v>
      </c>
      <c r="L40" s="263">
        <f t="shared" ref="L40:L46" si="22">SUM(M40:O40)</f>
        <v>0</v>
      </c>
      <c r="M40" s="238">
        <f t="shared" ref="M40:O40" si="23">SUM(M41:M42)</f>
        <v>0</v>
      </c>
      <c r="N40" s="238">
        <f t="shared" si="23"/>
        <v>0</v>
      </c>
      <c r="O40" s="238">
        <f t="shared" si="23"/>
        <v>0</v>
      </c>
      <c r="P40" s="236">
        <v>3</v>
      </c>
      <c r="Q40" s="263">
        <f t="shared" ref="Q40:Q46" si="24">SUM(R40:T40)</f>
        <v>0</v>
      </c>
      <c r="R40" s="238">
        <f t="shared" ref="R40:T40" si="25">SUM(R41:R42)</f>
        <v>0</v>
      </c>
      <c r="S40" s="238">
        <f t="shared" si="25"/>
        <v>0</v>
      </c>
      <c r="T40" s="238">
        <f t="shared" si="25"/>
        <v>0</v>
      </c>
      <c r="U40" s="236">
        <v>3</v>
      </c>
      <c r="V40" s="263">
        <f t="shared" ref="V40:V46" si="26">SUM(W40:Y40)</f>
        <v>0</v>
      </c>
      <c r="W40" s="238">
        <f t="shared" ref="W40:X40" si="27">SUM(W41:W42)</f>
        <v>0</v>
      </c>
      <c r="X40" s="238">
        <f t="shared" si="27"/>
        <v>0</v>
      </c>
      <c r="Y40" s="238">
        <f>SUM(Y41:Y42)</f>
        <v>0</v>
      </c>
      <c r="Z40" s="209"/>
      <c r="AA40" s="296"/>
      <c r="AB40" s="178" t="s">
        <v>341</v>
      </c>
      <c r="AC40" s="179"/>
      <c r="AD40" s="179"/>
      <c r="AE40" s="179"/>
      <c r="AF40" s="179"/>
      <c r="AG40" s="179"/>
    </row>
    <row r="41" spans="1:33" s="291" customFormat="1" ht="26.25" hidden="1" customHeight="1">
      <c r="A41" s="298"/>
      <c r="B41" s="52" t="s">
        <v>303</v>
      </c>
      <c r="C41" s="53" t="s">
        <v>51</v>
      </c>
      <c r="D41" s="236">
        <v>1</v>
      </c>
      <c r="E41" s="263">
        <f t="shared" si="19"/>
        <v>0</v>
      </c>
      <c r="F41" s="236">
        <v>0</v>
      </c>
      <c r="G41" s="263">
        <f t="shared" si="20"/>
        <v>0</v>
      </c>
      <c r="H41" s="263"/>
      <c r="I41" s="263"/>
      <c r="J41" s="263"/>
      <c r="K41" s="236">
        <v>1</v>
      </c>
      <c r="L41" s="263">
        <f t="shared" si="22"/>
        <v>0</v>
      </c>
      <c r="M41" s="263"/>
      <c r="N41" s="263"/>
      <c r="O41" s="263"/>
      <c r="P41" s="236">
        <v>0</v>
      </c>
      <c r="Q41" s="263">
        <f t="shared" si="24"/>
        <v>0</v>
      </c>
      <c r="R41" s="263"/>
      <c r="S41" s="263"/>
      <c r="T41" s="263"/>
      <c r="U41" s="236">
        <v>0</v>
      </c>
      <c r="V41" s="263">
        <f t="shared" si="26"/>
        <v>0</v>
      </c>
      <c r="W41" s="263"/>
      <c r="X41" s="263"/>
      <c r="Y41" s="263"/>
      <c r="Z41" s="209" t="s">
        <v>180</v>
      </c>
      <c r="AA41" s="178"/>
      <c r="AB41" s="178"/>
      <c r="AC41" s="179"/>
      <c r="AD41" s="179"/>
      <c r="AE41" s="179">
        <v>1</v>
      </c>
      <c r="AF41" s="179"/>
      <c r="AG41" s="179"/>
    </row>
    <row r="42" spans="1:33" s="291" customFormat="1" ht="24" hidden="1" customHeight="1">
      <c r="A42" s="298"/>
      <c r="B42" s="52" t="s">
        <v>304</v>
      </c>
      <c r="C42" s="53" t="s">
        <v>31</v>
      </c>
      <c r="D42" s="236">
        <v>12</v>
      </c>
      <c r="E42" s="263">
        <f t="shared" si="19"/>
        <v>0</v>
      </c>
      <c r="F42" s="236">
        <v>3</v>
      </c>
      <c r="G42" s="263">
        <f t="shared" si="20"/>
        <v>0</v>
      </c>
      <c r="H42" s="263"/>
      <c r="I42" s="263"/>
      <c r="J42" s="263"/>
      <c r="K42" s="236">
        <v>3</v>
      </c>
      <c r="L42" s="263">
        <f t="shared" si="22"/>
        <v>0</v>
      </c>
      <c r="M42" s="263"/>
      <c r="N42" s="263"/>
      <c r="O42" s="263"/>
      <c r="P42" s="236">
        <v>3</v>
      </c>
      <c r="Q42" s="263">
        <f t="shared" si="24"/>
        <v>0</v>
      </c>
      <c r="R42" s="263"/>
      <c r="S42" s="263"/>
      <c r="T42" s="263"/>
      <c r="U42" s="236">
        <v>3</v>
      </c>
      <c r="V42" s="263">
        <f t="shared" si="26"/>
        <v>0</v>
      </c>
      <c r="W42" s="263"/>
      <c r="X42" s="263"/>
      <c r="Y42" s="263"/>
      <c r="Z42" s="209" t="s">
        <v>180</v>
      </c>
      <c r="AA42" s="178"/>
      <c r="AB42" s="178"/>
      <c r="AC42" s="179"/>
      <c r="AD42" s="179"/>
      <c r="AE42" s="179">
        <v>1</v>
      </c>
      <c r="AF42" s="179"/>
      <c r="AG42" s="179"/>
    </row>
    <row r="43" spans="1:33" s="297" customFormat="1" ht="26.25" hidden="1" customHeight="1">
      <c r="A43" s="40"/>
      <c r="B43" s="49" t="s">
        <v>52</v>
      </c>
      <c r="C43" s="53" t="s">
        <v>342</v>
      </c>
      <c r="D43" s="236">
        <v>4</v>
      </c>
      <c r="E43" s="263">
        <f t="shared" si="19"/>
        <v>0</v>
      </c>
      <c r="F43" s="236">
        <v>1</v>
      </c>
      <c r="G43" s="263">
        <f t="shared" si="20"/>
        <v>0</v>
      </c>
      <c r="H43" s="238">
        <f t="shared" ref="H43:J43" si="28">SUM(H44:H45)</f>
        <v>0</v>
      </c>
      <c r="I43" s="238">
        <f t="shared" si="28"/>
        <v>0</v>
      </c>
      <c r="J43" s="238">
        <f t="shared" si="28"/>
        <v>0</v>
      </c>
      <c r="K43" s="236">
        <v>1</v>
      </c>
      <c r="L43" s="263">
        <f t="shared" si="22"/>
        <v>0</v>
      </c>
      <c r="M43" s="238">
        <f t="shared" ref="M43:O43" si="29">SUM(M44:M45)</f>
        <v>0</v>
      </c>
      <c r="N43" s="238">
        <f t="shared" si="29"/>
        <v>0</v>
      </c>
      <c r="O43" s="238">
        <f t="shared" si="29"/>
        <v>0</v>
      </c>
      <c r="P43" s="236">
        <v>1</v>
      </c>
      <c r="Q43" s="263">
        <f t="shared" si="24"/>
        <v>0</v>
      </c>
      <c r="R43" s="238">
        <f t="shared" ref="R43:T43" si="30">SUM(R44:R45)</f>
        <v>0</v>
      </c>
      <c r="S43" s="238">
        <f t="shared" si="30"/>
        <v>0</v>
      </c>
      <c r="T43" s="238">
        <f t="shared" si="30"/>
        <v>0</v>
      </c>
      <c r="U43" s="236">
        <v>1</v>
      </c>
      <c r="V43" s="263">
        <f t="shared" si="26"/>
        <v>0</v>
      </c>
      <c r="W43" s="238">
        <f t="shared" ref="W43:X43" si="31">SUM(W44:W45)</f>
        <v>0</v>
      </c>
      <c r="X43" s="238">
        <f t="shared" si="31"/>
        <v>0</v>
      </c>
      <c r="Y43" s="238">
        <f>SUM(Y44:Y45)</f>
        <v>0</v>
      </c>
      <c r="Z43" s="209"/>
      <c r="AA43" s="296"/>
      <c r="AB43" s="178" t="s">
        <v>343</v>
      </c>
      <c r="AC43" s="179"/>
      <c r="AD43" s="179"/>
      <c r="AE43" s="179"/>
      <c r="AF43" s="179"/>
      <c r="AG43" s="179"/>
    </row>
    <row r="44" spans="1:33" s="291" customFormat="1" ht="22.5" hidden="1" customHeight="1">
      <c r="A44" s="298"/>
      <c r="B44" s="52" t="s">
        <v>305</v>
      </c>
      <c r="C44" s="53" t="s">
        <v>51</v>
      </c>
      <c r="D44" s="236">
        <v>1</v>
      </c>
      <c r="E44" s="263">
        <f t="shared" si="19"/>
        <v>0</v>
      </c>
      <c r="F44" s="236">
        <v>1</v>
      </c>
      <c r="G44" s="263">
        <f t="shared" si="20"/>
        <v>0</v>
      </c>
      <c r="H44" s="263"/>
      <c r="I44" s="263"/>
      <c r="J44" s="263"/>
      <c r="K44" s="236">
        <v>0</v>
      </c>
      <c r="L44" s="263">
        <f t="shared" si="22"/>
        <v>0</v>
      </c>
      <c r="M44" s="263"/>
      <c r="N44" s="263"/>
      <c r="O44" s="263"/>
      <c r="P44" s="236">
        <v>0</v>
      </c>
      <c r="Q44" s="263">
        <f t="shared" si="24"/>
        <v>0</v>
      </c>
      <c r="R44" s="263"/>
      <c r="S44" s="263"/>
      <c r="T44" s="263"/>
      <c r="U44" s="236">
        <v>0</v>
      </c>
      <c r="V44" s="263">
        <f t="shared" si="26"/>
        <v>0</v>
      </c>
      <c r="W44" s="263"/>
      <c r="X44" s="263"/>
      <c r="Y44" s="263"/>
      <c r="Z44" s="209" t="s">
        <v>180</v>
      </c>
      <c r="AA44" s="178"/>
      <c r="AB44" s="178"/>
      <c r="AC44" s="179"/>
      <c r="AD44" s="179"/>
      <c r="AE44" s="179">
        <v>1</v>
      </c>
      <c r="AF44" s="179"/>
      <c r="AG44" s="179"/>
    </row>
    <row r="45" spans="1:33" s="291" customFormat="1" ht="15.75" hidden="1">
      <c r="A45" s="298"/>
      <c r="B45" s="52" t="s">
        <v>306</v>
      </c>
      <c r="C45" s="53" t="s">
        <v>31</v>
      </c>
      <c r="D45" s="236">
        <v>3</v>
      </c>
      <c r="E45" s="263">
        <f t="shared" si="19"/>
        <v>0</v>
      </c>
      <c r="F45" s="236">
        <v>0</v>
      </c>
      <c r="G45" s="263">
        <f t="shared" si="20"/>
        <v>0</v>
      </c>
      <c r="H45" s="263"/>
      <c r="I45" s="263"/>
      <c r="J45" s="263"/>
      <c r="K45" s="236">
        <v>1</v>
      </c>
      <c r="L45" s="263">
        <f t="shared" si="22"/>
        <v>0</v>
      </c>
      <c r="M45" s="263"/>
      <c r="N45" s="263"/>
      <c r="O45" s="263"/>
      <c r="P45" s="236">
        <v>1</v>
      </c>
      <c r="Q45" s="263">
        <f t="shared" si="24"/>
        <v>0</v>
      </c>
      <c r="R45" s="263"/>
      <c r="S45" s="263"/>
      <c r="T45" s="263"/>
      <c r="U45" s="236">
        <v>1</v>
      </c>
      <c r="V45" s="263">
        <f t="shared" si="26"/>
        <v>0</v>
      </c>
      <c r="W45" s="263"/>
      <c r="X45" s="263"/>
      <c r="Y45" s="263"/>
      <c r="Z45" s="209" t="s">
        <v>180</v>
      </c>
      <c r="AA45" s="178"/>
      <c r="AB45" s="178"/>
      <c r="AC45" s="179"/>
      <c r="AD45" s="179"/>
      <c r="AE45" s="179">
        <v>1</v>
      </c>
      <c r="AF45" s="179"/>
      <c r="AG45" s="179"/>
    </row>
    <row r="46" spans="1:33" s="297" customFormat="1" ht="24" hidden="1" customHeight="1">
      <c r="A46" s="234"/>
      <c r="B46" s="49" t="s">
        <v>307</v>
      </c>
      <c r="C46" s="53" t="s">
        <v>51</v>
      </c>
      <c r="D46" s="236">
        <v>4</v>
      </c>
      <c r="E46" s="263">
        <f t="shared" si="19"/>
        <v>0</v>
      </c>
      <c r="F46" s="368">
        <v>1</v>
      </c>
      <c r="G46" s="263">
        <f t="shared" si="20"/>
        <v>0</v>
      </c>
      <c r="H46" s="263"/>
      <c r="I46" s="263"/>
      <c r="J46" s="263"/>
      <c r="K46" s="368">
        <v>1</v>
      </c>
      <c r="L46" s="263">
        <f t="shared" si="22"/>
        <v>0</v>
      </c>
      <c r="M46" s="263"/>
      <c r="N46" s="263"/>
      <c r="O46" s="263"/>
      <c r="P46" s="368">
        <v>1</v>
      </c>
      <c r="Q46" s="263">
        <f t="shared" si="24"/>
        <v>0</v>
      </c>
      <c r="R46" s="263"/>
      <c r="S46" s="263"/>
      <c r="T46" s="263"/>
      <c r="U46" s="368">
        <v>1</v>
      </c>
      <c r="V46" s="263">
        <f t="shared" si="26"/>
        <v>0</v>
      </c>
      <c r="W46" s="263"/>
      <c r="X46" s="263"/>
      <c r="Y46" s="263"/>
      <c r="Z46" s="209" t="s">
        <v>180</v>
      </c>
      <c r="AA46" s="296"/>
      <c r="AB46" s="178"/>
      <c r="AC46" s="179" t="s">
        <v>300</v>
      </c>
      <c r="AD46" s="179"/>
      <c r="AE46" s="179">
        <v>1</v>
      </c>
      <c r="AF46" s="179"/>
      <c r="AG46" s="179"/>
    </row>
    <row r="47" spans="1:33" s="297" customFormat="1" ht="24" hidden="1" customHeight="1">
      <c r="A47" s="234"/>
      <c r="B47" s="49"/>
      <c r="C47" s="53"/>
      <c r="D47" s="236"/>
      <c r="E47" s="263"/>
      <c r="F47" s="368" t="s">
        <v>346</v>
      </c>
      <c r="G47" s="271"/>
      <c r="H47" s="263"/>
      <c r="I47" s="263"/>
      <c r="J47" s="263"/>
      <c r="K47" s="368" t="s">
        <v>347</v>
      </c>
      <c r="L47" s="271"/>
      <c r="M47" s="263"/>
      <c r="N47" s="263"/>
      <c r="O47" s="263"/>
      <c r="P47" s="271" t="s">
        <v>348</v>
      </c>
      <c r="Q47" s="271"/>
      <c r="R47" s="263"/>
      <c r="S47" s="263"/>
      <c r="T47" s="263"/>
      <c r="U47" s="271" t="s">
        <v>349</v>
      </c>
      <c r="V47" s="271"/>
      <c r="W47" s="263"/>
      <c r="X47" s="263"/>
      <c r="Y47" s="263"/>
      <c r="Z47" s="209"/>
      <c r="AA47" s="296"/>
      <c r="AB47" s="178"/>
      <c r="AC47" s="179"/>
      <c r="AD47" s="179"/>
      <c r="AE47" s="179"/>
      <c r="AF47" s="179"/>
      <c r="AG47" s="179"/>
    </row>
    <row r="48" spans="1:33" s="297" customFormat="1" ht="27.75" hidden="1" customHeight="1">
      <c r="A48" s="234"/>
      <c r="B48" s="49" t="s">
        <v>309</v>
      </c>
      <c r="C48" s="53" t="s">
        <v>51</v>
      </c>
      <c r="D48" s="236">
        <v>1</v>
      </c>
      <c r="E48" s="263">
        <f t="shared" si="19"/>
        <v>0</v>
      </c>
      <c r="F48" s="236">
        <v>0</v>
      </c>
      <c r="G48" s="263">
        <f t="shared" ref="G48:G51" si="32">SUM(H48:J48)</f>
        <v>0</v>
      </c>
      <c r="H48" s="263"/>
      <c r="I48" s="263"/>
      <c r="J48" s="263"/>
      <c r="K48" s="236">
        <v>0</v>
      </c>
      <c r="L48" s="263">
        <f t="shared" ref="L48:L51" si="33">SUM(M48:O48)</f>
        <v>0</v>
      </c>
      <c r="M48" s="263"/>
      <c r="N48" s="263"/>
      <c r="O48" s="263"/>
      <c r="P48" s="236">
        <v>0</v>
      </c>
      <c r="Q48" s="263">
        <f t="shared" ref="Q48:Q51" si="34">SUM(R48:T48)</f>
        <v>0</v>
      </c>
      <c r="R48" s="263"/>
      <c r="S48" s="263"/>
      <c r="T48" s="263"/>
      <c r="U48" s="236">
        <v>1</v>
      </c>
      <c r="V48" s="263">
        <f t="shared" ref="V48:V51" si="35">SUM(W48:Y48)</f>
        <v>0</v>
      </c>
      <c r="W48" s="263"/>
      <c r="X48" s="263"/>
      <c r="Y48" s="263"/>
      <c r="Z48" s="209" t="s">
        <v>180</v>
      </c>
      <c r="AA48" s="296"/>
      <c r="AB48" s="178"/>
      <c r="AC48" s="179"/>
      <c r="AD48" s="179"/>
      <c r="AE48" s="179">
        <v>1</v>
      </c>
      <c r="AF48" s="179"/>
      <c r="AG48" s="179"/>
    </row>
    <row r="49" spans="1:33" s="297" customFormat="1" ht="27.75" hidden="1" customHeight="1">
      <c r="A49" s="40"/>
      <c r="B49" s="49" t="s">
        <v>308</v>
      </c>
      <c r="C49" s="53" t="s">
        <v>342</v>
      </c>
      <c r="D49" s="236">
        <v>4</v>
      </c>
      <c r="E49" s="263">
        <f t="shared" si="19"/>
        <v>0</v>
      </c>
      <c r="F49" s="236">
        <v>1</v>
      </c>
      <c r="G49" s="263">
        <f t="shared" si="32"/>
        <v>0</v>
      </c>
      <c r="H49" s="238">
        <f t="shared" ref="H49:J49" si="36">SUM(H50:H51)</f>
        <v>0</v>
      </c>
      <c r="I49" s="238">
        <f t="shared" si="36"/>
        <v>0</v>
      </c>
      <c r="J49" s="238">
        <f t="shared" si="36"/>
        <v>0</v>
      </c>
      <c r="K49" s="236">
        <v>1</v>
      </c>
      <c r="L49" s="263">
        <f t="shared" si="33"/>
        <v>0</v>
      </c>
      <c r="M49" s="238">
        <f t="shared" ref="M49:O49" si="37">SUM(M50:M51)</f>
        <v>0</v>
      </c>
      <c r="N49" s="238">
        <f t="shared" si="37"/>
        <v>0</v>
      </c>
      <c r="O49" s="238">
        <f t="shared" si="37"/>
        <v>0</v>
      </c>
      <c r="P49" s="236">
        <v>1</v>
      </c>
      <c r="Q49" s="263">
        <f t="shared" si="34"/>
        <v>0</v>
      </c>
      <c r="R49" s="238">
        <f t="shared" ref="R49:T49" si="38">SUM(R50:R51)</f>
        <v>0</v>
      </c>
      <c r="S49" s="238">
        <f t="shared" si="38"/>
        <v>0</v>
      </c>
      <c r="T49" s="238">
        <f t="shared" si="38"/>
        <v>0</v>
      </c>
      <c r="U49" s="236">
        <v>1</v>
      </c>
      <c r="V49" s="263">
        <f t="shared" si="35"/>
        <v>0</v>
      </c>
      <c r="W49" s="238">
        <f t="shared" ref="W49:X49" si="39">SUM(W50:W51)</f>
        <v>0</v>
      </c>
      <c r="X49" s="238">
        <f t="shared" si="39"/>
        <v>0</v>
      </c>
      <c r="Y49" s="238">
        <f>SUM(Y50:Y51)</f>
        <v>0</v>
      </c>
      <c r="Z49" s="209"/>
      <c r="AA49" s="296"/>
      <c r="AB49" s="178" t="s">
        <v>350</v>
      </c>
      <c r="AC49" s="179"/>
      <c r="AD49" s="179"/>
      <c r="AE49" s="179"/>
      <c r="AF49" s="179"/>
      <c r="AG49" s="179"/>
    </row>
    <row r="50" spans="1:33" s="179" customFormat="1" ht="27" hidden="1" customHeight="1">
      <c r="A50" s="233"/>
      <c r="B50" s="58" t="s">
        <v>310</v>
      </c>
      <c r="C50" s="53" t="s">
        <v>51</v>
      </c>
      <c r="D50" s="236">
        <v>1</v>
      </c>
      <c r="E50" s="263">
        <f t="shared" si="19"/>
        <v>0</v>
      </c>
      <c r="F50" s="236">
        <v>1</v>
      </c>
      <c r="G50" s="263">
        <f t="shared" si="32"/>
        <v>0</v>
      </c>
      <c r="H50" s="263"/>
      <c r="I50" s="263"/>
      <c r="J50" s="263"/>
      <c r="K50" s="236">
        <v>0</v>
      </c>
      <c r="L50" s="263">
        <f t="shared" si="33"/>
        <v>0</v>
      </c>
      <c r="M50" s="263"/>
      <c r="N50" s="263"/>
      <c r="O50" s="263"/>
      <c r="P50" s="236">
        <v>0</v>
      </c>
      <c r="Q50" s="263">
        <f t="shared" si="34"/>
        <v>0</v>
      </c>
      <c r="R50" s="263"/>
      <c r="S50" s="263"/>
      <c r="T50" s="263"/>
      <c r="U50" s="236">
        <v>0</v>
      </c>
      <c r="V50" s="263">
        <f t="shared" si="35"/>
        <v>0</v>
      </c>
      <c r="W50" s="263"/>
      <c r="X50" s="263"/>
      <c r="Y50" s="263"/>
      <c r="Z50" s="209" t="s">
        <v>180</v>
      </c>
      <c r="AA50" s="177"/>
      <c r="AB50" s="178"/>
      <c r="AE50" s="179">
        <v>1</v>
      </c>
    </row>
    <row r="51" spans="1:33" s="179" customFormat="1" ht="15.75" hidden="1">
      <c r="A51" s="233"/>
      <c r="B51" s="58" t="s">
        <v>311</v>
      </c>
      <c r="C51" s="53" t="s">
        <v>31</v>
      </c>
      <c r="D51" s="236">
        <v>3</v>
      </c>
      <c r="E51" s="263">
        <f t="shared" si="19"/>
        <v>0</v>
      </c>
      <c r="F51" s="236">
        <v>0</v>
      </c>
      <c r="G51" s="263">
        <f t="shared" si="32"/>
        <v>0</v>
      </c>
      <c r="H51" s="263"/>
      <c r="I51" s="263"/>
      <c r="J51" s="263"/>
      <c r="K51" s="368">
        <v>1</v>
      </c>
      <c r="L51" s="263">
        <f t="shared" si="33"/>
        <v>0</v>
      </c>
      <c r="M51" s="263"/>
      <c r="N51" s="263"/>
      <c r="O51" s="263"/>
      <c r="P51" s="368">
        <v>1</v>
      </c>
      <c r="Q51" s="263">
        <f t="shared" si="34"/>
        <v>0</v>
      </c>
      <c r="R51" s="263"/>
      <c r="S51" s="263"/>
      <c r="T51" s="263"/>
      <c r="U51" s="368">
        <v>1</v>
      </c>
      <c r="V51" s="263">
        <f t="shared" si="35"/>
        <v>0</v>
      </c>
      <c r="W51" s="263"/>
      <c r="X51" s="263"/>
      <c r="Y51" s="263"/>
      <c r="Z51" s="209" t="s">
        <v>180</v>
      </c>
      <c r="AA51" s="177"/>
      <c r="AB51" s="178"/>
      <c r="AE51" s="179">
        <v>1</v>
      </c>
    </row>
    <row r="52" spans="1:33" s="179" customFormat="1" ht="26.25" hidden="1" customHeight="1">
      <c r="A52" s="233"/>
      <c r="B52" s="58"/>
      <c r="C52" s="53"/>
      <c r="D52" s="236"/>
      <c r="E52" s="238"/>
      <c r="F52" s="236"/>
      <c r="G52" s="271"/>
      <c r="H52" s="238"/>
      <c r="I52" s="238"/>
      <c r="J52" s="238"/>
      <c r="K52" s="368" t="s">
        <v>292</v>
      </c>
      <c r="L52" s="271"/>
      <c r="M52" s="271"/>
      <c r="N52" s="271"/>
      <c r="O52" s="271"/>
      <c r="P52" s="368" t="s">
        <v>344</v>
      </c>
      <c r="Q52" s="271"/>
      <c r="R52" s="271"/>
      <c r="S52" s="271"/>
      <c r="T52" s="271"/>
      <c r="U52" s="368" t="s">
        <v>345</v>
      </c>
      <c r="V52" s="271"/>
      <c r="W52" s="271"/>
      <c r="X52" s="271"/>
      <c r="Y52" s="271"/>
      <c r="Z52" s="209"/>
      <c r="AA52" s="177"/>
      <c r="AB52" s="178"/>
    </row>
    <row r="53" spans="1:33" s="297" customFormat="1" ht="24.75" hidden="1" customHeight="1">
      <c r="A53" s="234"/>
      <c r="B53" s="49" t="s">
        <v>312</v>
      </c>
      <c r="C53" s="53"/>
      <c r="D53" s="236"/>
      <c r="E53" s="238"/>
      <c r="F53" s="236"/>
      <c r="G53" s="238"/>
      <c r="H53" s="238"/>
      <c r="I53" s="238"/>
      <c r="J53" s="238"/>
      <c r="K53" s="236"/>
      <c r="L53" s="238"/>
      <c r="M53" s="238"/>
      <c r="N53" s="238"/>
      <c r="O53" s="238"/>
      <c r="P53" s="236"/>
      <c r="Q53" s="238"/>
      <c r="R53" s="238"/>
      <c r="S53" s="238"/>
      <c r="T53" s="238"/>
      <c r="U53" s="236"/>
      <c r="V53" s="238"/>
      <c r="W53" s="238"/>
      <c r="X53" s="238"/>
      <c r="Y53" s="238"/>
      <c r="Z53" s="209"/>
      <c r="AA53" s="296"/>
      <c r="AB53" s="178"/>
      <c r="AC53" s="179"/>
      <c r="AD53" s="179"/>
      <c r="AE53" s="179"/>
      <c r="AF53" s="179"/>
      <c r="AG53" s="179"/>
    </row>
    <row r="54" spans="1:33" s="291" customFormat="1" ht="15.75" hidden="1">
      <c r="A54" s="298"/>
      <c r="B54" s="52" t="s">
        <v>313</v>
      </c>
      <c r="C54" s="53" t="s">
        <v>31</v>
      </c>
      <c r="D54" s="236">
        <v>2</v>
      </c>
      <c r="E54" s="263">
        <f t="shared" ref="E54:E61" si="40">SUM(G54,L54,Q54,V54)</f>
        <v>0</v>
      </c>
      <c r="F54" s="236">
        <v>0</v>
      </c>
      <c r="G54" s="263">
        <f t="shared" ref="G54:G61" si="41">SUM(H54:J54)</f>
        <v>0</v>
      </c>
      <c r="H54" s="263"/>
      <c r="I54" s="263"/>
      <c r="J54" s="263"/>
      <c r="K54" s="236">
        <v>1</v>
      </c>
      <c r="L54" s="263">
        <f t="shared" ref="L54:L61" si="42">SUM(M54:O54)</f>
        <v>0</v>
      </c>
      <c r="M54" s="263"/>
      <c r="N54" s="263"/>
      <c r="O54" s="263"/>
      <c r="P54" s="236">
        <v>0</v>
      </c>
      <c r="Q54" s="263">
        <f t="shared" ref="Q54:Q61" si="43">SUM(R54:T54)</f>
        <v>0</v>
      </c>
      <c r="R54" s="263"/>
      <c r="S54" s="263"/>
      <c r="T54" s="263"/>
      <c r="U54" s="236">
        <v>1</v>
      </c>
      <c r="V54" s="263">
        <f t="shared" ref="V54:V61" si="44">SUM(W54:Y54)</f>
        <v>0</v>
      </c>
      <c r="W54" s="263"/>
      <c r="X54" s="263"/>
      <c r="Y54" s="263"/>
      <c r="Z54" s="209" t="s">
        <v>180</v>
      </c>
      <c r="AA54" s="178"/>
      <c r="AB54" s="178"/>
      <c r="AC54" s="179"/>
      <c r="AD54" s="179"/>
      <c r="AE54" s="179">
        <v>1</v>
      </c>
      <c r="AF54" s="179"/>
      <c r="AG54" s="179"/>
    </row>
    <row r="55" spans="1:33" s="297" customFormat="1" ht="27.75" hidden="1" customHeight="1">
      <c r="A55" s="234"/>
      <c r="B55" s="49" t="s">
        <v>314</v>
      </c>
      <c r="C55" s="53" t="s">
        <v>31</v>
      </c>
      <c r="D55" s="236">
        <v>2</v>
      </c>
      <c r="E55" s="263">
        <f t="shared" si="40"/>
        <v>0</v>
      </c>
      <c r="F55" s="236">
        <v>0</v>
      </c>
      <c r="G55" s="263">
        <f t="shared" si="41"/>
        <v>0</v>
      </c>
      <c r="H55" s="263"/>
      <c r="I55" s="263"/>
      <c r="J55" s="263"/>
      <c r="K55" s="236">
        <v>1</v>
      </c>
      <c r="L55" s="263">
        <f t="shared" si="42"/>
        <v>0</v>
      </c>
      <c r="M55" s="263"/>
      <c r="N55" s="263"/>
      <c r="O55" s="263"/>
      <c r="P55" s="236">
        <v>0</v>
      </c>
      <c r="Q55" s="263">
        <f t="shared" si="43"/>
        <v>0</v>
      </c>
      <c r="R55" s="263"/>
      <c r="S55" s="263"/>
      <c r="T55" s="263"/>
      <c r="U55" s="236">
        <v>1</v>
      </c>
      <c r="V55" s="263">
        <f t="shared" si="44"/>
        <v>0</v>
      </c>
      <c r="W55" s="263"/>
      <c r="X55" s="263"/>
      <c r="Y55" s="263"/>
      <c r="Z55" s="209" t="s">
        <v>180</v>
      </c>
      <c r="AA55" s="296"/>
      <c r="AB55" s="178"/>
      <c r="AC55" s="179"/>
      <c r="AD55" s="179"/>
      <c r="AE55" s="179">
        <v>1</v>
      </c>
      <c r="AF55" s="179"/>
      <c r="AG55" s="179"/>
    </row>
    <row r="56" spans="1:33" s="297" customFormat="1" ht="27.75" hidden="1" customHeight="1">
      <c r="A56" s="40"/>
      <c r="B56" s="49" t="s">
        <v>334</v>
      </c>
      <c r="C56" s="53" t="s">
        <v>31</v>
      </c>
      <c r="D56" s="236">
        <v>164</v>
      </c>
      <c r="E56" s="263">
        <f t="shared" si="40"/>
        <v>0</v>
      </c>
      <c r="F56" s="236">
        <v>41</v>
      </c>
      <c r="G56" s="263">
        <f t="shared" si="41"/>
        <v>0</v>
      </c>
      <c r="H56" s="238">
        <f t="shared" ref="H56:J56" si="45">SUM(H57:H59)</f>
        <v>0</v>
      </c>
      <c r="I56" s="238">
        <f t="shared" si="45"/>
        <v>0</v>
      </c>
      <c r="J56" s="238">
        <f t="shared" si="45"/>
        <v>0</v>
      </c>
      <c r="K56" s="236">
        <v>41</v>
      </c>
      <c r="L56" s="263">
        <f t="shared" si="42"/>
        <v>0</v>
      </c>
      <c r="M56" s="238">
        <f t="shared" ref="M56:O56" si="46">SUM(M57:M59)</f>
        <v>0</v>
      </c>
      <c r="N56" s="238">
        <f t="shared" si="46"/>
        <v>0</v>
      </c>
      <c r="O56" s="238">
        <f t="shared" si="46"/>
        <v>0</v>
      </c>
      <c r="P56" s="236">
        <v>41</v>
      </c>
      <c r="Q56" s="263">
        <f t="shared" si="43"/>
        <v>0</v>
      </c>
      <c r="R56" s="238">
        <f t="shared" ref="R56:T56" si="47">SUM(R57:R59)</f>
        <v>0</v>
      </c>
      <c r="S56" s="238">
        <f t="shared" si="47"/>
        <v>0</v>
      </c>
      <c r="T56" s="238">
        <f t="shared" si="47"/>
        <v>0</v>
      </c>
      <c r="U56" s="236">
        <v>41</v>
      </c>
      <c r="V56" s="263">
        <f t="shared" si="44"/>
        <v>0</v>
      </c>
      <c r="W56" s="238">
        <f t="shared" ref="W56:X56" si="48">SUM(W57:W59)</f>
        <v>0</v>
      </c>
      <c r="X56" s="238">
        <f t="shared" si="48"/>
        <v>0</v>
      </c>
      <c r="Y56" s="238">
        <f>SUM(Y57:Y59)</f>
        <v>0</v>
      </c>
      <c r="Z56" s="209"/>
      <c r="AA56" s="296"/>
      <c r="AB56" s="178" t="s">
        <v>351</v>
      </c>
      <c r="AC56" s="179"/>
      <c r="AD56" s="179"/>
      <c r="AE56" s="179"/>
      <c r="AF56" s="179"/>
      <c r="AG56" s="179"/>
    </row>
    <row r="57" spans="1:33" s="291" customFormat="1" ht="27" hidden="1" customHeight="1">
      <c r="A57" s="298"/>
      <c r="B57" s="52" t="s">
        <v>53</v>
      </c>
      <c r="C57" s="53" t="s">
        <v>31</v>
      </c>
      <c r="D57" s="236">
        <v>24</v>
      </c>
      <c r="E57" s="263">
        <f t="shared" si="40"/>
        <v>0</v>
      </c>
      <c r="F57" s="236">
        <v>6</v>
      </c>
      <c r="G57" s="263">
        <f t="shared" si="41"/>
        <v>0</v>
      </c>
      <c r="H57" s="263"/>
      <c r="I57" s="263"/>
      <c r="J57" s="263"/>
      <c r="K57" s="236">
        <v>6</v>
      </c>
      <c r="L57" s="263">
        <f t="shared" si="42"/>
        <v>0</v>
      </c>
      <c r="M57" s="263"/>
      <c r="N57" s="263"/>
      <c r="O57" s="263"/>
      <c r="P57" s="236">
        <v>6</v>
      </c>
      <c r="Q57" s="263">
        <f t="shared" si="43"/>
        <v>0</v>
      </c>
      <c r="R57" s="263"/>
      <c r="S57" s="263"/>
      <c r="T57" s="263"/>
      <c r="U57" s="236">
        <v>6</v>
      </c>
      <c r="V57" s="263">
        <f t="shared" si="44"/>
        <v>0</v>
      </c>
      <c r="W57" s="263"/>
      <c r="X57" s="263"/>
      <c r="Y57" s="263"/>
      <c r="Z57" s="209" t="s">
        <v>180</v>
      </c>
      <c r="AA57" s="178"/>
      <c r="AB57" s="178"/>
      <c r="AC57" s="179"/>
      <c r="AD57" s="179"/>
      <c r="AE57" s="179">
        <v>1</v>
      </c>
      <c r="AF57" s="179"/>
      <c r="AG57" s="179"/>
    </row>
    <row r="58" spans="1:33" s="291" customFormat="1" ht="27" hidden="1" customHeight="1">
      <c r="A58" s="298"/>
      <c r="B58" s="59" t="s">
        <v>54</v>
      </c>
      <c r="C58" s="60" t="s">
        <v>31</v>
      </c>
      <c r="D58" s="236">
        <v>60</v>
      </c>
      <c r="E58" s="263">
        <f t="shared" si="40"/>
        <v>0</v>
      </c>
      <c r="F58" s="236">
        <v>15</v>
      </c>
      <c r="G58" s="263">
        <f t="shared" si="41"/>
        <v>0</v>
      </c>
      <c r="H58" s="263"/>
      <c r="I58" s="263"/>
      <c r="J58" s="263"/>
      <c r="K58" s="236">
        <v>15</v>
      </c>
      <c r="L58" s="263">
        <f t="shared" si="42"/>
        <v>0</v>
      </c>
      <c r="M58" s="263"/>
      <c r="N58" s="263"/>
      <c r="O58" s="263"/>
      <c r="P58" s="236">
        <v>15</v>
      </c>
      <c r="Q58" s="263">
        <f t="shared" si="43"/>
        <v>0</v>
      </c>
      <c r="R58" s="263"/>
      <c r="S58" s="263"/>
      <c r="T58" s="263"/>
      <c r="U58" s="236">
        <v>15</v>
      </c>
      <c r="V58" s="263">
        <f t="shared" si="44"/>
        <v>0</v>
      </c>
      <c r="W58" s="263"/>
      <c r="X58" s="263"/>
      <c r="Y58" s="263"/>
      <c r="Z58" s="209" t="s">
        <v>180</v>
      </c>
      <c r="AA58" s="178"/>
      <c r="AB58" s="178"/>
      <c r="AC58" s="179"/>
      <c r="AD58" s="179"/>
      <c r="AE58" s="179">
        <v>1</v>
      </c>
      <c r="AF58" s="179"/>
      <c r="AG58" s="179"/>
    </row>
    <row r="59" spans="1:33" s="291" customFormat="1" ht="24.75" hidden="1" customHeight="1">
      <c r="A59" s="298"/>
      <c r="B59" s="52" t="s">
        <v>55</v>
      </c>
      <c r="C59" s="53" t="s">
        <v>31</v>
      </c>
      <c r="D59" s="236">
        <v>80</v>
      </c>
      <c r="E59" s="263">
        <f t="shared" si="40"/>
        <v>0</v>
      </c>
      <c r="F59" s="236">
        <v>20</v>
      </c>
      <c r="G59" s="263">
        <f t="shared" si="41"/>
        <v>0</v>
      </c>
      <c r="H59" s="263"/>
      <c r="I59" s="263"/>
      <c r="J59" s="263"/>
      <c r="K59" s="236">
        <v>20</v>
      </c>
      <c r="L59" s="263">
        <f t="shared" si="42"/>
        <v>0</v>
      </c>
      <c r="M59" s="263"/>
      <c r="N59" s="263"/>
      <c r="O59" s="263"/>
      <c r="P59" s="236">
        <v>20</v>
      </c>
      <c r="Q59" s="263">
        <f t="shared" si="43"/>
        <v>0</v>
      </c>
      <c r="R59" s="263"/>
      <c r="S59" s="263"/>
      <c r="T59" s="263"/>
      <c r="U59" s="236">
        <v>20</v>
      </c>
      <c r="V59" s="263">
        <f t="shared" si="44"/>
        <v>0</v>
      </c>
      <c r="W59" s="263"/>
      <c r="X59" s="263"/>
      <c r="Y59" s="263"/>
      <c r="Z59" s="209" t="s">
        <v>180</v>
      </c>
      <c r="AA59" s="178"/>
      <c r="AB59" s="178"/>
      <c r="AC59" s="179"/>
      <c r="AD59" s="179"/>
      <c r="AE59" s="179">
        <v>1</v>
      </c>
      <c r="AF59" s="179"/>
      <c r="AG59" s="179"/>
    </row>
    <row r="60" spans="1:33" s="297" customFormat="1" ht="25.5" hidden="1" customHeight="1">
      <c r="A60" s="301"/>
      <c r="B60" s="75" t="s">
        <v>335</v>
      </c>
      <c r="C60" s="125" t="s">
        <v>247</v>
      </c>
      <c r="D60" s="239">
        <v>1</v>
      </c>
      <c r="E60" s="263">
        <f t="shared" si="40"/>
        <v>0</v>
      </c>
      <c r="F60" s="239">
        <v>0</v>
      </c>
      <c r="G60" s="263">
        <f t="shared" si="41"/>
        <v>0</v>
      </c>
      <c r="H60" s="263"/>
      <c r="I60" s="263"/>
      <c r="J60" s="263"/>
      <c r="K60" s="239">
        <v>1</v>
      </c>
      <c r="L60" s="263">
        <f t="shared" si="42"/>
        <v>0</v>
      </c>
      <c r="M60" s="263"/>
      <c r="N60" s="263"/>
      <c r="O60" s="263"/>
      <c r="P60" s="239">
        <v>0</v>
      </c>
      <c r="Q60" s="263">
        <f t="shared" si="43"/>
        <v>0</v>
      </c>
      <c r="R60" s="263"/>
      <c r="S60" s="263"/>
      <c r="T60" s="263"/>
      <c r="U60" s="239">
        <v>0</v>
      </c>
      <c r="V60" s="263">
        <f t="shared" si="44"/>
        <v>0</v>
      </c>
      <c r="W60" s="263"/>
      <c r="X60" s="263"/>
      <c r="Y60" s="263"/>
      <c r="Z60" s="272" t="s">
        <v>180</v>
      </c>
      <c r="AA60" s="302" t="s">
        <v>248</v>
      </c>
      <c r="AB60" s="178"/>
      <c r="AC60" s="179"/>
      <c r="AD60" s="179"/>
      <c r="AE60" s="179">
        <v>1</v>
      </c>
      <c r="AF60" s="179"/>
      <c r="AG60" s="179"/>
    </row>
    <row r="61" spans="1:33" s="297" customFormat="1" ht="24" hidden="1" customHeight="1">
      <c r="A61" s="301"/>
      <c r="B61" s="303" t="s">
        <v>336</v>
      </c>
      <c r="C61" s="125" t="s">
        <v>249</v>
      </c>
      <c r="D61" s="239">
        <v>1</v>
      </c>
      <c r="E61" s="263">
        <f t="shared" si="40"/>
        <v>0</v>
      </c>
      <c r="F61" s="239">
        <v>0</v>
      </c>
      <c r="G61" s="263">
        <f t="shared" si="41"/>
        <v>0</v>
      </c>
      <c r="H61" s="263"/>
      <c r="I61" s="263"/>
      <c r="J61" s="263"/>
      <c r="K61" s="239">
        <v>0</v>
      </c>
      <c r="L61" s="263">
        <f t="shared" si="42"/>
        <v>0</v>
      </c>
      <c r="M61" s="263"/>
      <c r="N61" s="263"/>
      <c r="O61" s="263"/>
      <c r="P61" s="239">
        <v>1</v>
      </c>
      <c r="Q61" s="263">
        <f t="shared" si="43"/>
        <v>0</v>
      </c>
      <c r="R61" s="263"/>
      <c r="S61" s="263"/>
      <c r="T61" s="263"/>
      <c r="U61" s="239">
        <v>0</v>
      </c>
      <c r="V61" s="263">
        <f t="shared" si="44"/>
        <v>0</v>
      </c>
      <c r="W61" s="263"/>
      <c r="X61" s="263"/>
      <c r="Y61" s="263"/>
      <c r="Z61" s="272" t="s">
        <v>180</v>
      </c>
      <c r="AA61" s="304" t="s">
        <v>248</v>
      </c>
      <c r="AB61" s="178"/>
      <c r="AC61" s="179"/>
      <c r="AD61" s="179"/>
      <c r="AE61" s="179">
        <v>1</v>
      </c>
      <c r="AF61" s="179"/>
      <c r="AG61" s="179"/>
    </row>
    <row r="62" spans="1:33" s="39" customFormat="1" ht="12" hidden="1" customHeight="1">
      <c r="A62" s="62"/>
      <c r="B62" s="63"/>
      <c r="C62" s="64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73"/>
      <c r="AA62" s="38"/>
      <c r="AB62" s="6"/>
      <c r="AC62" s="21"/>
      <c r="AD62" s="21"/>
      <c r="AE62" s="21"/>
      <c r="AF62" s="21"/>
      <c r="AG62" s="21"/>
    </row>
    <row r="63" spans="1:33" s="39" customFormat="1" ht="33" customHeight="1" thickTop="1">
      <c r="A63" s="418" t="s">
        <v>9</v>
      </c>
      <c r="B63" s="419"/>
      <c r="C63" s="65"/>
      <c r="D63" s="245"/>
      <c r="E63" s="245"/>
      <c r="F63" s="245"/>
      <c r="G63" s="246"/>
      <c r="H63" s="245"/>
      <c r="I63" s="245"/>
      <c r="J63" s="245"/>
      <c r="K63" s="245"/>
      <c r="L63" s="246"/>
      <c r="M63" s="245"/>
      <c r="N63" s="245"/>
      <c r="O63" s="245"/>
      <c r="P63" s="245"/>
      <c r="Q63" s="246"/>
      <c r="R63" s="245"/>
      <c r="S63" s="245"/>
      <c r="T63" s="245"/>
      <c r="U63" s="246"/>
      <c r="V63" s="246"/>
      <c r="W63" s="246"/>
      <c r="X63" s="246"/>
      <c r="Y63" s="246"/>
      <c r="Z63" s="361" t="s">
        <v>523</v>
      </c>
      <c r="AA63" s="38"/>
      <c r="AB63" s="6"/>
      <c r="AC63" s="21"/>
      <c r="AD63" s="21"/>
      <c r="AE63" s="21"/>
      <c r="AF63" s="21"/>
      <c r="AG63" s="21"/>
    </row>
    <row r="64" spans="1:33" s="39" customFormat="1" ht="15.75">
      <c r="A64" s="66" t="s">
        <v>21</v>
      </c>
      <c r="B64" s="67" t="s">
        <v>56</v>
      </c>
      <c r="C64" s="241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3"/>
      <c r="AA64" s="38"/>
      <c r="AB64" s="6"/>
      <c r="AC64" s="21"/>
      <c r="AD64" s="21"/>
      <c r="AE64" s="21"/>
      <c r="AF64" s="21"/>
      <c r="AG64" s="21"/>
    </row>
    <row r="65" spans="1:33" s="39" customFormat="1" ht="15.75">
      <c r="A65" s="40"/>
      <c r="B65" s="40" t="s">
        <v>57</v>
      </c>
      <c r="C65" s="210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09"/>
      <c r="AA65" s="38"/>
      <c r="AB65" s="6"/>
      <c r="AC65" s="21"/>
      <c r="AD65" s="21"/>
      <c r="AE65" s="21"/>
      <c r="AF65" s="21"/>
      <c r="AG65" s="21"/>
    </row>
    <row r="66" spans="1:33" s="45" customFormat="1" ht="31.5" hidden="1">
      <c r="A66" s="42"/>
      <c r="B66" s="52" t="s">
        <v>298</v>
      </c>
      <c r="C66" s="53" t="s">
        <v>25</v>
      </c>
      <c r="D66" s="236">
        <v>90</v>
      </c>
      <c r="E66" s="237">
        <f t="shared" ref="E66:E70" si="49">SUM(G66,L66,Q66,V66)</f>
        <v>0</v>
      </c>
      <c r="F66" s="236">
        <v>0</v>
      </c>
      <c r="G66" s="237">
        <f t="shared" ref="G66:G70" si="50">SUM(H66:J66)</f>
        <v>0</v>
      </c>
      <c r="H66" s="236">
        <f t="shared" ref="H66:J66" si="51">H73*100/40661</f>
        <v>0</v>
      </c>
      <c r="I66" s="236">
        <f t="shared" si="51"/>
        <v>0</v>
      </c>
      <c r="J66" s="236">
        <f t="shared" si="51"/>
        <v>0</v>
      </c>
      <c r="K66" s="236">
        <v>45</v>
      </c>
      <c r="L66" s="237">
        <f t="shared" ref="L66:L70" si="52">SUM(M66:O66)</f>
        <v>0</v>
      </c>
      <c r="M66" s="236">
        <f t="shared" ref="M66:O66" si="53">M73*100/40661</f>
        <v>0</v>
      </c>
      <c r="N66" s="236">
        <f t="shared" si="53"/>
        <v>0</v>
      </c>
      <c r="O66" s="236">
        <f t="shared" si="53"/>
        <v>0</v>
      </c>
      <c r="P66" s="236">
        <v>0</v>
      </c>
      <c r="Q66" s="237">
        <f t="shared" ref="Q66:Q70" si="54">SUM(R66:T66)</f>
        <v>0</v>
      </c>
      <c r="R66" s="236">
        <f t="shared" ref="R66:T66" si="55">R73*100/40661</f>
        <v>0</v>
      </c>
      <c r="S66" s="236">
        <f t="shared" si="55"/>
        <v>0</v>
      </c>
      <c r="T66" s="236">
        <f t="shared" si="55"/>
        <v>0</v>
      </c>
      <c r="U66" s="236">
        <v>90</v>
      </c>
      <c r="V66" s="237">
        <f t="shared" ref="V66:V70" si="56">SUM(W66:Y66)</f>
        <v>0</v>
      </c>
      <c r="W66" s="236">
        <f t="shared" ref="W66:X66" si="57">W73*100/40661</f>
        <v>0</v>
      </c>
      <c r="X66" s="236">
        <f t="shared" si="57"/>
        <v>0</v>
      </c>
      <c r="Y66" s="236">
        <f>Y73*100/40661</f>
        <v>0</v>
      </c>
      <c r="Z66" s="274"/>
      <c r="AA66" s="6"/>
      <c r="AB66" s="57" t="s">
        <v>404</v>
      </c>
      <c r="AC66" s="21" t="s">
        <v>294</v>
      </c>
      <c r="AD66" s="21"/>
      <c r="AE66" s="21"/>
      <c r="AF66" s="21"/>
      <c r="AG66" s="21"/>
    </row>
    <row r="67" spans="1:33" s="45" customFormat="1" ht="15.75">
      <c r="A67" s="42"/>
      <c r="B67" s="52" t="s">
        <v>295</v>
      </c>
      <c r="C67" s="53" t="s">
        <v>25</v>
      </c>
      <c r="D67" s="236">
        <v>90</v>
      </c>
      <c r="E67" s="237">
        <f t="shared" si="49"/>
        <v>0</v>
      </c>
      <c r="F67" s="236">
        <v>0</v>
      </c>
      <c r="G67" s="237">
        <f t="shared" si="50"/>
        <v>0</v>
      </c>
      <c r="H67" s="236">
        <f t="shared" ref="H67:J67" si="58">H153*100/592550</f>
        <v>0</v>
      </c>
      <c r="I67" s="236">
        <f t="shared" si="58"/>
        <v>0</v>
      </c>
      <c r="J67" s="236">
        <f t="shared" si="58"/>
        <v>0</v>
      </c>
      <c r="K67" s="236">
        <v>45</v>
      </c>
      <c r="L67" s="237">
        <f t="shared" si="52"/>
        <v>0</v>
      </c>
      <c r="M67" s="236">
        <f t="shared" ref="M67:O67" si="59">M153*100/592550</f>
        <v>0</v>
      </c>
      <c r="N67" s="236">
        <f t="shared" si="59"/>
        <v>0</v>
      </c>
      <c r="O67" s="236">
        <f t="shared" si="59"/>
        <v>0</v>
      </c>
      <c r="P67" s="236">
        <v>0</v>
      </c>
      <c r="Q67" s="237">
        <f t="shared" si="54"/>
        <v>0</v>
      </c>
      <c r="R67" s="236">
        <f t="shared" ref="R67:T67" si="60">R153*100/592550</f>
        <v>0</v>
      </c>
      <c r="S67" s="236">
        <f t="shared" si="60"/>
        <v>0</v>
      </c>
      <c r="T67" s="236">
        <f t="shared" si="60"/>
        <v>0</v>
      </c>
      <c r="U67" s="236">
        <v>90</v>
      </c>
      <c r="V67" s="237">
        <f t="shared" si="56"/>
        <v>0</v>
      </c>
      <c r="W67" s="236">
        <f t="shared" ref="W67:X67" si="61">W153*100/592550</f>
        <v>0</v>
      </c>
      <c r="X67" s="236">
        <f t="shared" si="61"/>
        <v>0</v>
      </c>
      <c r="Y67" s="236">
        <f>Y153*100/592550</f>
        <v>0</v>
      </c>
      <c r="Z67" s="209"/>
      <c r="AA67" s="6"/>
      <c r="AB67" s="57" t="s">
        <v>405</v>
      </c>
      <c r="AC67" s="21"/>
      <c r="AD67" s="21"/>
      <c r="AE67" s="21"/>
      <c r="AF67" s="21"/>
      <c r="AG67" s="21"/>
    </row>
    <row r="68" spans="1:33" s="39" customFormat="1" ht="15.75">
      <c r="A68" s="40"/>
      <c r="B68" s="40" t="s">
        <v>297</v>
      </c>
      <c r="C68" s="53"/>
      <c r="D68" s="236"/>
      <c r="E68" s="237">
        <f t="shared" si="49"/>
        <v>0</v>
      </c>
      <c r="F68" s="236"/>
      <c r="G68" s="237">
        <f t="shared" si="50"/>
        <v>0</v>
      </c>
      <c r="H68" s="236"/>
      <c r="I68" s="236"/>
      <c r="J68" s="236"/>
      <c r="K68" s="236"/>
      <c r="L68" s="237">
        <f t="shared" si="52"/>
        <v>0</v>
      </c>
      <c r="M68" s="236"/>
      <c r="N68" s="236"/>
      <c r="O68" s="236"/>
      <c r="P68" s="236"/>
      <c r="Q68" s="237">
        <f t="shared" si="54"/>
        <v>0</v>
      </c>
      <c r="R68" s="236"/>
      <c r="S68" s="236"/>
      <c r="T68" s="236"/>
      <c r="U68" s="236"/>
      <c r="V68" s="237">
        <f t="shared" si="56"/>
        <v>0</v>
      </c>
      <c r="W68" s="236"/>
      <c r="X68" s="236"/>
      <c r="Y68" s="236"/>
      <c r="Z68" s="209"/>
      <c r="AA68" s="38"/>
      <c r="AB68" s="57"/>
      <c r="AC68" s="21" t="s">
        <v>296</v>
      </c>
      <c r="AD68" s="21"/>
      <c r="AE68" s="21"/>
      <c r="AF68" s="21"/>
      <c r="AG68" s="21"/>
    </row>
    <row r="69" spans="1:33" s="202" customFormat="1" ht="30" hidden="1" customHeight="1">
      <c r="A69" s="40"/>
      <c r="B69" s="68" t="s">
        <v>316</v>
      </c>
      <c r="C69" s="69" t="s">
        <v>317</v>
      </c>
      <c r="D69" s="370" t="s">
        <v>425</v>
      </c>
      <c r="E69" s="263">
        <f t="shared" si="49"/>
        <v>0</v>
      </c>
      <c r="F69" s="371">
        <v>0</v>
      </c>
      <c r="G69" s="263">
        <f t="shared" si="50"/>
        <v>0</v>
      </c>
      <c r="H69" s="263"/>
      <c r="I69" s="263"/>
      <c r="J69" s="263"/>
      <c r="K69" s="370" t="s">
        <v>425</v>
      </c>
      <c r="L69" s="263">
        <f t="shared" si="52"/>
        <v>0</v>
      </c>
      <c r="M69" s="263"/>
      <c r="N69" s="263"/>
      <c r="O69" s="263"/>
      <c r="P69" s="371">
        <v>0</v>
      </c>
      <c r="Q69" s="263">
        <f t="shared" si="54"/>
        <v>0</v>
      </c>
      <c r="R69" s="263"/>
      <c r="S69" s="263"/>
      <c r="T69" s="263"/>
      <c r="U69" s="371">
        <v>0</v>
      </c>
      <c r="V69" s="263">
        <f t="shared" si="56"/>
        <v>0</v>
      </c>
      <c r="W69" s="263"/>
      <c r="X69" s="263"/>
      <c r="Y69" s="263"/>
      <c r="Z69" s="209" t="s">
        <v>180</v>
      </c>
      <c r="AA69" s="201"/>
      <c r="AB69" s="299" t="s">
        <v>332</v>
      </c>
      <c r="AC69" s="179" t="s">
        <v>299</v>
      </c>
      <c r="AD69" s="179"/>
      <c r="AE69" s="179">
        <v>1</v>
      </c>
      <c r="AF69" s="179"/>
      <c r="AG69" s="179"/>
    </row>
    <row r="70" spans="1:33" s="202" customFormat="1" ht="49.5" customHeight="1">
      <c r="A70" s="40"/>
      <c r="B70" s="68" t="s">
        <v>318</v>
      </c>
      <c r="C70" s="69" t="s">
        <v>25</v>
      </c>
      <c r="D70" s="371">
        <v>100</v>
      </c>
      <c r="E70" s="263">
        <f t="shared" si="49"/>
        <v>0</v>
      </c>
      <c r="F70" s="371">
        <v>0</v>
      </c>
      <c r="G70" s="263">
        <f t="shared" si="50"/>
        <v>0</v>
      </c>
      <c r="H70" s="263"/>
      <c r="I70" s="263"/>
      <c r="J70" s="263"/>
      <c r="K70" s="371">
        <v>0</v>
      </c>
      <c r="L70" s="263">
        <f t="shared" si="52"/>
        <v>0</v>
      </c>
      <c r="M70" s="263"/>
      <c r="N70" s="263"/>
      <c r="O70" s="263"/>
      <c r="P70" s="371">
        <v>0</v>
      </c>
      <c r="Q70" s="263">
        <f t="shared" si="54"/>
        <v>0</v>
      </c>
      <c r="R70" s="263"/>
      <c r="S70" s="263"/>
      <c r="T70" s="263"/>
      <c r="U70" s="371">
        <v>100</v>
      </c>
      <c r="V70" s="263">
        <f t="shared" si="56"/>
        <v>0</v>
      </c>
      <c r="W70" s="263"/>
      <c r="X70" s="263"/>
      <c r="Y70" s="263"/>
      <c r="Z70" s="209" t="s">
        <v>180</v>
      </c>
      <c r="AA70" s="201"/>
      <c r="AB70" s="299" t="s">
        <v>332</v>
      </c>
      <c r="AC70" s="179"/>
      <c r="AD70" s="179"/>
      <c r="AE70" s="179">
        <v>1</v>
      </c>
      <c r="AF70" s="179"/>
      <c r="AG70" s="179"/>
    </row>
    <row r="71" spans="1:33" s="39" customFormat="1" ht="11.25" customHeight="1">
      <c r="A71" s="70"/>
      <c r="B71" s="47"/>
      <c r="C71" s="53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09"/>
      <c r="AA71" s="38"/>
      <c r="AB71" s="6"/>
      <c r="AC71" s="21"/>
      <c r="AD71" s="21"/>
      <c r="AE71" s="21"/>
      <c r="AF71" s="21"/>
      <c r="AG71" s="21"/>
    </row>
    <row r="72" spans="1:33" s="202" customFormat="1" ht="21.75" customHeight="1">
      <c r="A72" s="130"/>
      <c r="B72" s="200" t="s">
        <v>58</v>
      </c>
      <c r="C72" s="126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09"/>
      <c r="AA72" s="201"/>
      <c r="AB72" s="178"/>
      <c r="AC72" s="179"/>
      <c r="AD72" s="179"/>
      <c r="AE72" s="179"/>
      <c r="AF72" s="179"/>
      <c r="AG72" s="179"/>
    </row>
    <row r="73" spans="1:33" s="74" customFormat="1" ht="42.75" hidden="1" customHeight="1">
      <c r="A73" s="71"/>
      <c r="B73" s="72" t="s">
        <v>426</v>
      </c>
      <c r="C73" s="222" t="s">
        <v>59</v>
      </c>
      <c r="D73" s="267">
        <v>40661</v>
      </c>
      <c r="E73" s="268">
        <f t="shared" ref="E73:E115" si="62">SUM(G73,L73,Q73,V73)</f>
        <v>0</v>
      </c>
      <c r="F73" s="267">
        <v>8918</v>
      </c>
      <c r="G73" s="268">
        <f t="shared" ref="G73:G115" si="63">SUM(H73:J73)</f>
        <v>0</v>
      </c>
      <c r="H73" s="267">
        <f>SUM(H74,H88,H89,H98,H111)</f>
        <v>0</v>
      </c>
      <c r="I73" s="267">
        <f>SUM(I74,I88,I89,I98,I111)</f>
        <v>0</v>
      </c>
      <c r="J73" s="267">
        <f>SUM(J74,J88,J89,J98,J111)</f>
        <v>0</v>
      </c>
      <c r="K73" s="267">
        <v>9526</v>
      </c>
      <c r="L73" s="268">
        <f t="shared" ref="L73:L115" si="64">SUM(M73:O73)</f>
        <v>0</v>
      </c>
      <c r="M73" s="267">
        <f>SUM(M74,M88,M89,M98,M111)</f>
        <v>0</v>
      </c>
      <c r="N73" s="267">
        <f>SUM(N74,N88,N89,N98,N111)</f>
        <v>0</v>
      </c>
      <c r="O73" s="267">
        <f>SUM(O74,O88,O89,O98,O111)</f>
        <v>0</v>
      </c>
      <c r="P73" s="267">
        <v>11277</v>
      </c>
      <c r="Q73" s="268">
        <f t="shared" ref="Q73:Q115" si="65">SUM(R73:T73)</f>
        <v>0</v>
      </c>
      <c r="R73" s="267">
        <f>SUM(R74,R88,R89,R98,R111)</f>
        <v>0</v>
      </c>
      <c r="S73" s="267">
        <f>SUM(S74,S88,S89,S98,S111)</f>
        <v>0</v>
      </c>
      <c r="T73" s="267">
        <f>SUM(T74,T88,T89,T98,T111)</f>
        <v>0</v>
      </c>
      <c r="U73" s="267">
        <v>10940</v>
      </c>
      <c r="V73" s="268">
        <f t="shared" ref="V73:V115" si="66">SUM(W73:Y73)</f>
        <v>0</v>
      </c>
      <c r="W73" s="267">
        <f>SUM(W74,W88,W89,W98,W111)</f>
        <v>0</v>
      </c>
      <c r="X73" s="267">
        <f>SUM(X74,X88,X89,X98,X111)</f>
        <v>0</v>
      </c>
      <c r="Y73" s="267">
        <f>SUM(Y74,Y88,Y89,Y98,Y111)</f>
        <v>0</v>
      </c>
      <c r="Z73" s="275"/>
      <c r="AA73" s="73"/>
      <c r="AB73" s="262" t="s">
        <v>352</v>
      </c>
      <c r="AC73" s="286"/>
      <c r="AD73" s="286"/>
      <c r="AE73" s="286"/>
      <c r="AF73" s="286"/>
      <c r="AG73" s="286"/>
    </row>
    <row r="74" spans="1:33" s="51" customFormat="1" ht="15.75" hidden="1">
      <c r="A74" s="40"/>
      <c r="B74" s="76" t="s">
        <v>60</v>
      </c>
      <c r="C74" s="53" t="s">
        <v>61</v>
      </c>
      <c r="D74" s="236">
        <f>SUM(D75+D87)</f>
        <v>30784</v>
      </c>
      <c r="E74" s="237">
        <f t="shared" si="62"/>
        <v>0</v>
      </c>
      <c r="F74" s="236">
        <v>7481</v>
      </c>
      <c r="G74" s="237">
        <f t="shared" si="63"/>
        <v>0</v>
      </c>
      <c r="H74" s="236">
        <f>SUM(H75,H87)</f>
        <v>0</v>
      </c>
      <c r="I74" s="236">
        <f>SUM(I75,I87)</f>
        <v>0</v>
      </c>
      <c r="J74" s="236">
        <f>SUM(J75,J87)</f>
        <v>0</v>
      </c>
      <c r="K74" s="236">
        <v>7537</v>
      </c>
      <c r="L74" s="237">
        <f t="shared" si="64"/>
        <v>0</v>
      </c>
      <c r="M74" s="236">
        <f>SUM(M75,M87)</f>
        <v>0</v>
      </c>
      <c r="N74" s="236">
        <f>SUM(N75,N87)</f>
        <v>0</v>
      </c>
      <c r="O74" s="236">
        <f>SUM(O75,O87)</f>
        <v>0</v>
      </c>
      <c r="P74" s="236">
        <v>7841</v>
      </c>
      <c r="Q74" s="237">
        <f t="shared" si="65"/>
        <v>0</v>
      </c>
      <c r="R74" s="236">
        <f>SUM(R75,R87)</f>
        <v>0</v>
      </c>
      <c r="S74" s="236">
        <f>SUM(S75,S87)</f>
        <v>0</v>
      </c>
      <c r="T74" s="236">
        <f>SUM(T75,T87)</f>
        <v>0</v>
      </c>
      <c r="U74" s="236">
        <v>7925</v>
      </c>
      <c r="V74" s="237">
        <f t="shared" si="66"/>
        <v>0</v>
      </c>
      <c r="W74" s="236">
        <f>SUM(W75,W87)</f>
        <v>0</v>
      </c>
      <c r="X74" s="236">
        <f>SUM(X75,X87)</f>
        <v>0</v>
      </c>
      <c r="Y74" s="236">
        <f>SUM(Y75,Y87)</f>
        <v>0</v>
      </c>
      <c r="Z74" s="209"/>
      <c r="AA74" s="50"/>
      <c r="AB74" s="6" t="s">
        <v>353</v>
      </c>
      <c r="AC74" s="21"/>
      <c r="AD74" s="21"/>
      <c r="AE74" s="21"/>
      <c r="AF74" s="21"/>
      <c r="AG74" s="21"/>
    </row>
    <row r="75" spans="1:33" s="45" customFormat="1" ht="15.75" hidden="1">
      <c r="A75" s="40"/>
      <c r="B75" s="78" t="s">
        <v>62</v>
      </c>
      <c r="C75" s="53" t="s">
        <v>61</v>
      </c>
      <c r="D75" s="236">
        <v>14408</v>
      </c>
      <c r="E75" s="237">
        <f t="shared" si="62"/>
        <v>0</v>
      </c>
      <c r="F75" s="236">
        <v>3387</v>
      </c>
      <c r="G75" s="237">
        <f t="shared" si="63"/>
        <v>0</v>
      </c>
      <c r="H75" s="236">
        <f>SUM(H76,H81,H86)</f>
        <v>0</v>
      </c>
      <c r="I75" s="236">
        <f>SUM(I76,I81,I86)</f>
        <v>0</v>
      </c>
      <c r="J75" s="236">
        <f>SUM(J76,J81,J86)</f>
        <v>0</v>
      </c>
      <c r="K75" s="236">
        <v>3443</v>
      </c>
      <c r="L75" s="237">
        <f t="shared" si="64"/>
        <v>0</v>
      </c>
      <c r="M75" s="236">
        <f>SUM(M76,M81,M86)</f>
        <v>0</v>
      </c>
      <c r="N75" s="236">
        <f>SUM(N76,N81,N86)</f>
        <v>0</v>
      </c>
      <c r="O75" s="236">
        <f>SUM(O76,O81,O86)</f>
        <v>0</v>
      </c>
      <c r="P75" s="236">
        <v>3747</v>
      </c>
      <c r="Q75" s="237">
        <f t="shared" si="65"/>
        <v>0</v>
      </c>
      <c r="R75" s="236">
        <f>SUM(R76,R81,R86)</f>
        <v>0</v>
      </c>
      <c r="S75" s="236">
        <f>SUM(S76,S81,S86)</f>
        <v>0</v>
      </c>
      <c r="T75" s="236">
        <f>SUM(T76,T81,T86)</f>
        <v>0</v>
      </c>
      <c r="U75" s="236">
        <v>3831</v>
      </c>
      <c r="V75" s="237">
        <f t="shared" si="66"/>
        <v>0</v>
      </c>
      <c r="W75" s="236">
        <f>SUM(W76,W81,W86)</f>
        <v>0</v>
      </c>
      <c r="X75" s="236">
        <f>SUM(X76,X81,X86)</f>
        <v>0</v>
      </c>
      <c r="Y75" s="236">
        <f>SUM(Y76,Y81,Y86)</f>
        <v>0</v>
      </c>
      <c r="Z75" s="209"/>
      <c r="AA75" s="6"/>
      <c r="AB75" s="6" t="s">
        <v>354</v>
      </c>
      <c r="AC75" s="21"/>
      <c r="AD75" s="21"/>
      <c r="AE75" s="21"/>
      <c r="AF75" s="21"/>
      <c r="AG75" s="21"/>
    </row>
    <row r="76" spans="1:33" s="306" customFormat="1" ht="15.75" hidden="1">
      <c r="A76" s="40"/>
      <c r="B76" s="79" t="s">
        <v>63</v>
      </c>
      <c r="C76" s="53" t="s">
        <v>64</v>
      </c>
      <c r="D76" s="236">
        <v>5586</v>
      </c>
      <c r="E76" s="263">
        <f t="shared" si="62"/>
        <v>0</v>
      </c>
      <c r="F76" s="236">
        <v>936</v>
      </c>
      <c r="G76" s="263">
        <f t="shared" si="63"/>
        <v>0</v>
      </c>
      <c r="H76" s="238">
        <f>SUM(H77:H80)</f>
        <v>0</v>
      </c>
      <c r="I76" s="238">
        <f>SUM(I77:I80)</f>
        <v>0</v>
      </c>
      <c r="J76" s="238">
        <f>SUM(J77:J80)</f>
        <v>0</v>
      </c>
      <c r="K76" s="236">
        <v>1446</v>
      </c>
      <c r="L76" s="263">
        <f t="shared" si="64"/>
        <v>0</v>
      </c>
      <c r="M76" s="238">
        <f>SUM(M77:M80)</f>
        <v>0</v>
      </c>
      <c r="N76" s="238">
        <f>SUM(N77:N80)</f>
        <v>0</v>
      </c>
      <c r="O76" s="238">
        <f>SUM(O77:O80)</f>
        <v>0</v>
      </c>
      <c r="P76" s="236">
        <v>1750</v>
      </c>
      <c r="Q76" s="263">
        <f t="shared" si="65"/>
        <v>0</v>
      </c>
      <c r="R76" s="238">
        <f>SUM(R77:R80)</f>
        <v>0</v>
      </c>
      <c r="S76" s="238">
        <f>SUM(S77:S80)</f>
        <v>0</v>
      </c>
      <c r="T76" s="238">
        <f>SUM(T77:T80)</f>
        <v>0</v>
      </c>
      <c r="U76" s="236">
        <v>1454</v>
      </c>
      <c r="V76" s="263">
        <f t="shared" si="66"/>
        <v>0</v>
      </c>
      <c r="W76" s="238">
        <f>SUM(W77:W80)</f>
        <v>0</v>
      </c>
      <c r="X76" s="238">
        <f>SUM(X77:X80)</f>
        <v>0</v>
      </c>
      <c r="Y76" s="238">
        <f>SUM(Y77:Y80)</f>
        <v>0</v>
      </c>
      <c r="Z76" s="209"/>
      <c r="AA76" s="305"/>
      <c r="AB76" s="178" t="s">
        <v>355</v>
      </c>
      <c r="AC76" s="179"/>
      <c r="AD76" s="179"/>
      <c r="AE76" s="179"/>
      <c r="AF76" s="179"/>
      <c r="AG76" s="179"/>
    </row>
    <row r="77" spans="1:33" s="291" customFormat="1" ht="15.75" hidden="1">
      <c r="A77" s="77"/>
      <c r="B77" s="80" t="s">
        <v>427</v>
      </c>
      <c r="C77" s="55" t="s">
        <v>64</v>
      </c>
      <c r="D77" s="372">
        <v>1554</v>
      </c>
      <c r="E77" s="263">
        <f t="shared" si="62"/>
        <v>0</v>
      </c>
      <c r="F77" s="372">
        <v>50</v>
      </c>
      <c r="G77" s="263">
        <f t="shared" si="63"/>
        <v>0</v>
      </c>
      <c r="H77" s="269"/>
      <c r="I77" s="269"/>
      <c r="J77" s="269"/>
      <c r="K77" s="372">
        <v>350</v>
      </c>
      <c r="L77" s="263">
        <f t="shared" si="64"/>
        <v>0</v>
      </c>
      <c r="M77" s="269"/>
      <c r="N77" s="269"/>
      <c r="O77" s="269"/>
      <c r="P77" s="372">
        <v>700</v>
      </c>
      <c r="Q77" s="263">
        <f t="shared" si="65"/>
        <v>0</v>
      </c>
      <c r="R77" s="269"/>
      <c r="S77" s="269"/>
      <c r="T77" s="269"/>
      <c r="U77" s="372">
        <v>454</v>
      </c>
      <c r="V77" s="263">
        <f t="shared" si="66"/>
        <v>0</v>
      </c>
      <c r="W77" s="269"/>
      <c r="X77" s="269"/>
      <c r="Y77" s="269"/>
      <c r="Z77" s="209" t="s">
        <v>376</v>
      </c>
      <c r="AA77" s="178"/>
      <c r="AB77" s="178"/>
      <c r="AC77" s="179"/>
      <c r="AD77" s="179"/>
      <c r="AE77" s="179">
        <v>31</v>
      </c>
      <c r="AF77" s="179"/>
      <c r="AG77" s="179"/>
    </row>
    <row r="78" spans="1:33" s="291" customFormat="1" ht="15.75" hidden="1">
      <c r="A78" s="77"/>
      <c r="B78" s="80" t="s">
        <v>428</v>
      </c>
      <c r="C78" s="55" t="s">
        <v>64</v>
      </c>
      <c r="D78" s="372">
        <v>3260</v>
      </c>
      <c r="E78" s="263">
        <f t="shared" si="62"/>
        <v>0</v>
      </c>
      <c r="F78" s="372">
        <v>500</v>
      </c>
      <c r="G78" s="263">
        <f t="shared" si="63"/>
        <v>0</v>
      </c>
      <c r="H78" s="269"/>
      <c r="I78" s="269"/>
      <c r="J78" s="269"/>
      <c r="K78" s="372">
        <v>710</v>
      </c>
      <c r="L78" s="263">
        <f t="shared" si="64"/>
        <v>0</v>
      </c>
      <c r="M78" s="269"/>
      <c r="N78" s="269"/>
      <c r="O78" s="269"/>
      <c r="P78" s="372">
        <v>1050</v>
      </c>
      <c r="Q78" s="263">
        <f t="shared" si="65"/>
        <v>0</v>
      </c>
      <c r="R78" s="269"/>
      <c r="S78" s="269"/>
      <c r="T78" s="269"/>
      <c r="U78" s="372">
        <v>1000</v>
      </c>
      <c r="V78" s="263">
        <f t="shared" si="66"/>
        <v>0</v>
      </c>
      <c r="W78" s="269"/>
      <c r="X78" s="269"/>
      <c r="Y78" s="269"/>
      <c r="Z78" s="209" t="s">
        <v>376</v>
      </c>
      <c r="AA78" s="178"/>
      <c r="AB78" s="178"/>
      <c r="AC78" s="179"/>
      <c r="AD78" s="179"/>
      <c r="AE78" s="179">
        <v>31</v>
      </c>
      <c r="AF78" s="179"/>
      <c r="AG78" s="179"/>
    </row>
    <row r="79" spans="1:33" s="291" customFormat="1" ht="15.75" hidden="1">
      <c r="A79" s="77"/>
      <c r="B79" s="80" t="s">
        <v>429</v>
      </c>
      <c r="C79" s="55" t="s">
        <v>64</v>
      </c>
      <c r="D79" s="372">
        <v>20</v>
      </c>
      <c r="E79" s="263">
        <f t="shared" si="62"/>
        <v>0</v>
      </c>
      <c r="F79" s="372">
        <v>10</v>
      </c>
      <c r="G79" s="263">
        <f t="shared" si="63"/>
        <v>0</v>
      </c>
      <c r="H79" s="269"/>
      <c r="I79" s="269"/>
      <c r="J79" s="269"/>
      <c r="K79" s="372">
        <v>10</v>
      </c>
      <c r="L79" s="263">
        <f t="shared" si="64"/>
        <v>0</v>
      </c>
      <c r="M79" s="269"/>
      <c r="N79" s="269"/>
      <c r="O79" s="269"/>
      <c r="P79" s="372">
        <v>0</v>
      </c>
      <c r="Q79" s="263">
        <f t="shared" si="65"/>
        <v>0</v>
      </c>
      <c r="R79" s="269"/>
      <c r="S79" s="269"/>
      <c r="T79" s="269"/>
      <c r="U79" s="372">
        <v>0</v>
      </c>
      <c r="V79" s="263">
        <f t="shared" si="66"/>
        <v>0</v>
      </c>
      <c r="W79" s="269"/>
      <c r="X79" s="269"/>
      <c r="Y79" s="269"/>
      <c r="Z79" s="209" t="s">
        <v>376</v>
      </c>
      <c r="AA79" s="178"/>
      <c r="AB79" s="178"/>
      <c r="AC79" s="179"/>
      <c r="AD79" s="179"/>
      <c r="AE79" s="179">
        <v>31</v>
      </c>
      <c r="AF79" s="179"/>
      <c r="AG79" s="179"/>
    </row>
    <row r="80" spans="1:33" s="291" customFormat="1" ht="15.75" hidden="1">
      <c r="A80" s="77"/>
      <c r="B80" s="80" t="s">
        <v>430</v>
      </c>
      <c r="C80" s="55" t="s">
        <v>64</v>
      </c>
      <c r="D80" s="372">
        <v>752</v>
      </c>
      <c r="E80" s="263">
        <f t="shared" si="62"/>
        <v>0</v>
      </c>
      <c r="F80" s="372">
        <v>376</v>
      </c>
      <c r="G80" s="263">
        <f t="shared" si="63"/>
        <v>0</v>
      </c>
      <c r="H80" s="269"/>
      <c r="I80" s="269"/>
      <c r="J80" s="269"/>
      <c r="K80" s="372">
        <v>376</v>
      </c>
      <c r="L80" s="263">
        <f t="shared" si="64"/>
        <v>0</v>
      </c>
      <c r="M80" s="269"/>
      <c r="N80" s="269"/>
      <c r="O80" s="269"/>
      <c r="P80" s="372">
        <v>0</v>
      </c>
      <c r="Q80" s="263">
        <f t="shared" si="65"/>
        <v>0</v>
      </c>
      <c r="R80" s="269"/>
      <c r="S80" s="269"/>
      <c r="T80" s="269"/>
      <c r="U80" s="372">
        <v>0</v>
      </c>
      <c r="V80" s="263">
        <f t="shared" si="66"/>
        <v>0</v>
      </c>
      <c r="W80" s="269"/>
      <c r="X80" s="269"/>
      <c r="Y80" s="269"/>
      <c r="Z80" s="209" t="s">
        <v>376</v>
      </c>
      <c r="AA80" s="178"/>
      <c r="AB80" s="178"/>
      <c r="AC80" s="179"/>
      <c r="AD80" s="179"/>
      <c r="AE80" s="179">
        <v>31</v>
      </c>
      <c r="AF80" s="179"/>
      <c r="AG80" s="179"/>
    </row>
    <row r="81" spans="1:33" s="306" customFormat="1" ht="24.75" hidden="1" customHeight="1">
      <c r="A81" s="40"/>
      <c r="B81" s="79" t="s">
        <v>65</v>
      </c>
      <c r="C81" s="53" t="s">
        <v>64</v>
      </c>
      <c r="D81" s="236">
        <v>8772</v>
      </c>
      <c r="E81" s="263">
        <f t="shared" si="62"/>
        <v>0</v>
      </c>
      <c r="F81" s="236">
        <v>2451</v>
      </c>
      <c r="G81" s="263">
        <f t="shared" si="63"/>
        <v>0</v>
      </c>
      <c r="H81" s="238">
        <f>SUM(H82:H85)</f>
        <v>0</v>
      </c>
      <c r="I81" s="238">
        <f>SUM(I82:I85)</f>
        <v>0</v>
      </c>
      <c r="J81" s="238">
        <f>SUM(J82:J85)</f>
        <v>0</v>
      </c>
      <c r="K81" s="236">
        <v>1982</v>
      </c>
      <c r="L81" s="263">
        <f t="shared" si="64"/>
        <v>0</v>
      </c>
      <c r="M81" s="238">
        <f>SUM(M82:M85)</f>
        <v>0</v>
      </c>
      <c r="N81" s="238">
        <f>SUM(N82:N85)</f>
        <v>0</v>
      </c>
      <c r="O81" s="238">
        <f>SUM(O82:O85)</f>
        <v>0</v>
      </c>
      <c r="P81" s="236">
        <v>1982</v>
      </c>
      <c r="Q81" s="263">
        <f t="shared" si="65"/>
        <v>0</v>
      </c>
      <c r="R81" s="238">
        <f>SUM(R82:R85)</f>
        <v>0</v>
      </c>
      <c r="S81" s="238">
        <f>SUM(S82:S85)</f>
        <v>0</v>
      </c>
      <c r="T81" s="238">
        <f>SUM(T82:T85)</f>
        <v>0</v>
      </c>
      <c r="U81" s="236">
        <v>2357</v>
      </c>
      <c r="V81" s="263">
        <f t="shared" si="66"/>
        <v>0</v>
      </c>
      <c r="W81" s="238">
        <f>SUM(W82:W85)</f>
        <v>0</v>
      </c>
      <c r="X81" s="238">
        <f>SUM(X82:X85)</f>
        <v>0</v>
      </c>
      <c r="Y81" s="238">
        <f>SUM(Y82:Y85)</f>
        <v>0</v>
      </c>
      <c r="Z81" s="209"/>
      <c r="AA81" s="305"/>
      <c r="AB81" s="178" t="s">
        <v>356</v>
      </c>
      <c r="AC81" s="179"/>
      <c r="AD81" s="179"/>
      <c r="AE81" s="179"/>
      <c r="AF81" s="179"/>
      <c r="AG81" s="179"/>
    </row>
    <row r="82" spans="1:33" s="291" customFormat="1" ht="15.75" hidden="1">
      <c r="A82" s="77"/>
      <c r="B82" s="80" t="s">
        <v>427</v>
      </c>
      <c r="C82" s="55" t="s">
        <v>64</v>
      </c>
      <c r="D82" s="372">
        <v>4328</v>
      </c>
      <c r="E82" s="263">
        <f t="shared" si="62"/>
        <v>0</v>
      </c>
      <c r="F82" s="372">
        <v>1082</v>
      </c>
      <c r="G82" s="263">
        <f t="shared" si="63"/>
        <v>0</v>
      </c>
      <c r="H82" s="269"/>
      <c r="I82" s="269"/>
      <c r="J82" s="269"/>
      <c r="K82" s="372">
        <v>1082</v>
      </c>
      <c r="L82" s="263">
        <f t="shared" si="64"/>
        <v>0</v>
      </c>
      <c r="M82" s="269"/>
      <c r="N82" s="269"/>
      <c r="O82" s="269"/>
      <c r="P82" s="372">
        <v>1082</v>
      </c>
      <c r="Q82" s="263">
        <f t="shared" si="65"/>
        <v>0</v>
      </c>
      <c r="R82" s="269"/>
      <c r="S82" s="269"/>
      <c r="T82" s="269"/>
      <c r="U82" s="372">
        <v>1082</v>
      </c>
      <c r="V82" s="263">
        <f t="shared" si="66"/>
        <v>0</v>
      </c>
      <c r="W82" s="269"/>
      <c r="X82" s="269"/>
      <c r="Y82" s="269"/>
      <c r="Z82" s="209" t="s">
        <v>376</v>
      </c>
      <c r="AA82" s="178"/>
      <c r="AB82" s="178"/>
      <c r="AC82" s="179"/>
      <c r="AD82" s="179"/>
      <c r="AE82" s="179">
        <v>31</v>
      </c>
      <c r="AF82" s="179"/>
      <c r="AG82" s="179"/>
    </row>
    <row r="83" spans="1:33" s="291" customFormat="1" ht="15.75" hidden="1">
      <c r="A83" s="77"/>
      <c r="B83" s="80" t="s">
        <v>428</v>
      </c>
      <c r="C83" s="55" t="s">
        <v>64</v>
      </c>
      <c r="D83" s="372">
        <v>1660</v>
      </c>
      <c r="E83" s="263">
        <f t="shared" si="62"/>
        <v>0</v>
      </c>
      <c r="F83" s="372">
        <v>415</v>
      </c>
      <c r="G83" s="263">
        <f t="shared" si="63"/>
        <v>0</v>
      </c>
      <c r="H83" s="269"/>
      <c r="I83" s="269"/>
      <c r="J83" s="269"/>
      <c r="K83" s="372">
        <v>415</v>
      </c>
      <c r="L83" s="263">
        <f t="shared" si="64"/>
        <v>0</v>
      </c>
      <c r="M83" s="269"/>
      <c r="N83" s="269"/>
      <c r="O83" s="269"/>
      <c r="P83" s="372">
        <v>415</v>
      </c>
      <c r="Q83" s="263">
        <f t="shared" si="65"/>
        <v>0</v>
      </c>
      <c r="R83" s="269"/>
      <c r="S83" s="269"/>
      <c r="T83" s="269"/>
      <c r="U83" s="372">
        <v>415</v>
      </c>
      <c r="V83" s="263">
        <f t="shared" si="66"/>
        <v>0</v>
      </c>
      <c r="W83" s="269"/>
      <c r="X83" s="269"/>
      <c r="Y83" s="269"/>
      <c r="Z83" s="209" t="s">
        <v>376</v>
      </c>
      <c r="AA83" s="178"/>
      <c r="AB83" s="178"/>
      <c r="AC83" s="179"/>
      <c r="AD83" s="179"/>
      <c r="AE83" s="179">
        <v>31</v>
      </c>
      <c r="AF83" s="179"/>
      <c r="AG83" s="179"/>
    </row>
    <row r="84" spans="1:33" s="291" customFormat="1" ht="15.75" hidden="1">
      <c r="A84" s="77"/>
      <c r="B84" s="80" t="s">
        <v>429</v>
      </c>
      <c r="C84" s="55" t="s">
        <v>64</v>
      </c>
      <c r="D84" s="372">
        <v>58</v>
      </c>
      <c r="E84" s="263">
        <f t="shared" si="62"/>
        <v>0</v>
      </c>
      <c r="F84" s="372">
        <v>14</v>
      </c>
      <c r="G84" s="263">
        <f t="shared" si="63"/>
        <v>0</v>
      </c>
      <c r="H84" s="269"/>
      <c r="I84" s="269"/>
      <c r="J84" s="269"/>
      <c r="K84" s="372">
        <v>15</v>
      </c>
      <c r="L84" s="263">
        <f t="shared" si="64"/>
        <v>0</v>
      </c>
      <c r="M84" s="269"/>
      <c r="N84" s="269"/>
      <c r="O84" s="269"/>
      <c r="P84" s="372">
        <v>15</v>
      </c>
      <c r="Q84" s="263">
        <f t="shared" si="65"/>
        <v>0</v>
      </c>
      <c r="R84" s="269"/>
      <c r="S84" s="269"/>
      <c r="T84" s="269"/>
      <c r="U84" s="372">
        <v>14</v>
      </c>
      <c r="V84" s="263">
        <f t="shared" si="66"/>
        <v>0</v>
      </c>
      <c r="W84" s="269"/>
      <c r="X84" s="269"/>
      <c r="Y84" s="269"/>
      <c r="Z84" s="209" t="s">
        <v>376</v>
      </c>
      <c r="AA84" s="178"/>
      <c r="AB84" s="178"/>
      <c r="AC84" s="179"/>
      <c r="AD84" s="179"/>
      <c r="AE84" s="179">
        <v>31</v>
      </c>
      <c r="AF84" s="179"/>
      <c r="AG84" s="179"/>
    </row>
    <row r="85" spans="1:33" s="291" customFormat="1" ht="24" hidden="1" customHeight="1">
      <c r="A85" s="77"/>
      <c r="B85" s="80" t="s">
        <v>430</v>
      </c>
      <c r="C85" s="55" t="s">
        <v>64</v>
      </c>
      <c r="D85" s="372">
        <v>2726</v>
      </c>
      <c r="E85" s="263">
        <f t="shared" si="62"/>
        <v>0</v>
      </c>
      <c r="F85" s="372">
        <v>940</v>
      </c>
      <c r="G85" s="263">
        <f t="shared" si="63"/>
        <v>0</v>
      </c>
      <c r="H85" s="269"/>
      <c r="I85" s="269"/>
      <c r="J85" s="269"/>
      <c r="K85" s="372">
        <v>470</v>
      </c>
      <c r="L85" s="263">
        <f t="shared" si="64"/>
        <v>0</v>
      </c>
      <c r="M85" s="269"/>
      <c r="N85" s="269"/>
      <c r="O85" s="269"/>
      <c r="P85" s="372">
        <v>470</v>
      </c>
      <c r="Q85" s="263">
        <f t="shared" si="65"/>
        <v>0</v>
      </c>
      <c r="R85" s="269"/>
      <c r="S85" s="269"/>
      <c r="T85" s="269"/>
      <c r="U85" s="372">
        <v>846</v>
      </c>
      <c r="V85" s="263">
        <f t="shared" si="66"/>
        <v>0</v>
      </c>
      <c r="W85" s="269"/>
      <c r="X85" s="269"/>
      <c r="Y85" s="269"/>
      <c r="Z85" s="209" t="s">
        <v>376</v>
      </c>
      <c r="AA85" s="178"/>
      <c r="AB85" s="178"/>
      <c r="AC85" s="179"/>
      <c r="AD85" s="179"/>
      <c r="AE85" s="179">
        <v>31</v>
      </c>
      <c r="AF85" s="179"/>
      <c r="AG85" s="179"/>
    </row>
    <row r="86" spans="1:33" s="306" customFormat="1" ht="15.75" hidden="1">
      <c r="A86" s="307"/>
      <c r="B86" s="79" t="s">
        <v>66</v>
      </c>
      <c r="C86" s="53" t="s">
        <v>61</v>
      </c>
      <c r="D86" s="236">
        <v>50</v>
      </c>
      <c r="E86" s="263">
        <f t="shared" si="62"/>
        <v>0</v>
      </c>
      <c r="F86" s="236">
        <v>0</v>
      </c>
      <c r="G86" s="263">
        <f t="shared" si="63"/>
        <v>0</v>
      </c>
      <c r="H86" s="269"/>
      <c r="I86" s="269"/>
      <c r="J86" s="269"/>
      <c r="K86" s="236">
        <v>15</v>
      </c>
      <c r="L86" s="263">
        <f t="shared" si="64"/>
        <v>0</v>
      </c>
      <c r="M86" s="269"/>
      <c r="N86" s="269"/>
      <c r="O86" s="269"/>
      <c r="P86" s="236">
        <v>15</v>
      </c>
      <c r="Q86" s="263">
        <f t="shared" si="65"/>
        <v>0</v>
      </c>
      <c r="R86" s="269"/>
      <c r="S86" s="269"/>
      <c r="T86" s="269"/>
      <c r="U86" s="236">
        <v>20</v>
      </c>
      <c r="V86" s="263">
        <f t="shared" si="66"/>
        <v>0</v>
      </c>
      <c r="W86" s="269"/>
      <c r="X86" s="269"/>
      <c r="Y86" s="269"/>
      <c r="Z86" s="209" t="s">
        <v>376</v>
      </c>
      <c r="AA86" s="305"/>
      <c r="AB86" s="178"/>
      <c r="AC86" s="179"/>
      <c r="AD86" s="179"/>
      <c r="AE86" s="179">
        <v>31</v>
      </c>
      <c r="AF86" s="179"/>
      <c r="AG86" s="179"/>
    </row>
    <row r="87" spans="1:33" s="291" customFormat="1" ht="15.75" hidden="1">
      <c r="A87" s="77"/>
      <c r="B87" s="78" t="s">
        <v>67</v>
      </c>
      <c r="C87" s="53" t="s">
        <v>61</v>
      </c>
      <c r="D87" s="236">
        <v>16376</v>
      </c>
      <c r="E87" s="263">
        <f t="shared" si="62"/>
        <v>0</v>
      </c>
      <c r="F87" s="236">
        <v>4094</v>
      </c>
      <c r="G87" s="263">
        <f t="shared" si="63"/>
        <v>0</v>
      </c>
      <c r="H87" s="269"/>
      <c r="I87" s="269"/>
      <c r="J87" s="269"/>
      <c r="K87" s="236">
        <v>4094</v>
      </c>
      <c r="L87" s="263">
        <f t="shared" si="64"/>
        <v>0</v>
      </c>
      <c r="M87" s="269"/>
      <c r="N87" s="269"/>
      <c r="O87" s="269"/>
      <c r="P87" s="236">
        <v>4094</v>
      </c>
      <c r="Q87" s="263">
        <f t="shared" si="65"/>
        <v>0</v>
      </c>
      <c r="R87" s="269"/>
      <c r="S87" s="269"/>
      <c r="T87" s="269"/>
      <c r="U87" s="236">
        <v>4094</v>
      </c>
      <c r="V87" s="263">
        <f t="shared" si="66"/>
        <v>0</v>
      </c>
      <c r="W87" s="269"/>
      <c r="X87" s="269"/>
      <c r="Y87" s="269"/>
      <c r="Z87" s="209" t="s">
        <v>243</v>
      </c>
      <c r="AA87" s="178"/>
      <c r="AB87" s="178"/>
      <c r="AC87" s="179"/>
      <c r="AD87" s="179"/>
      <c r="AE87" s="179">
        <v>6</v>
      </c>
      <c r="AF87" s="179"/>
      <c r="AG87" s="179"/>
    </row>
    <row r="88" spans="1:33" s="297" customFormat="1" ht="25.5" hidden="1" customHeight="1">
      <c r="A88" s="75"/>
      <c r="B88" s="76" t="s">
        <v>68</v>
      </c>
      <c r="C88" s="53" t="s">
        <v>69</v>
      </c>
      <c r="D88" s="236">
        <v>1635</v>
      </c>
      <c r="E88" s="263">
        <f t="shared" si="62"/>
        <v>0</v>
      </c>
      <c r="F88" s="236">
        <v>502</v>
      </c>
      <c r="G88" s="263">
        <f t="shared" si="63"/>
        <v>0</v>
      </c>
      <c r="H88" s="269"/>
      <c r="I88" s="269"/>
      <c r="J88" s="269"/>
      <c r="K88" s="236">
        <v>601</v>
      </c>
      <c r="L88" s="263">
        <f t="shared" si="64"/>
        <v>0</v>
      </c>
      <c r="M88" s="269"/>
      <c r="N88" s="269"/>
      <c r="O88" s="269"/>
      <c r="P88" s="236">
        <v>391</v>
      </c>
      <c r="Q88" s="263">
        <f t="shared" si="65"/>
        <v>0</v>
      </c>
      <c r="R88" s="269"/>
      <c r="S88" s="269"/>
      <c r="T88" s="269"/>
      <c r="U88" s="236">
        <v>141</v>
      </c>
      <c r="V88" s="263">
        <f t="shared" si="66"/>
        <v>0</v>
      </c>
      <c r="W88" s="269"/>
      <c r="X88" s="269"/>
      <c r="Y88" s="269"/>
      <c r="Z88" s="209" t="s">
        <v>377</v>
      </c>
      <c r="AA88" s="296"/>
      <c r="AB88" s="178"/>
      <c r="AC88" s="179"/>
      <c r="AD88" s="179"/>
      <c r="AE88" s="179">
        <v>22</v>
      </c>
      <c r="AF88" s="179"/>
      <c r="AG88" s="179"/>
    </row>
    <row r="89" spans="1:33" s="297" customFormat="1" ht="23.25" hidden="1" customHeight="1">
      <c r="A89" s="40"/>
      <c r="B89" s="76" t="s">
        <v>70</v>
      </c>
      <c r="C89" s="53" t="s">
        <v>71</v>
      </c>
      <c r="D89" s="236">
        <v>7720</v>
      </c>
      <c r="E89" s="263">
        <f t="shared" si="62"/>
        <v>0</v>
      </c>
      <c r="F89" s="236">
        <v>830</v>
      </c>
      <c r="G89" s="263">
        <f t="shared" si="63"/>
        <v>0</v>
      </c>
      <c r="H89" s="238">
        <f t="shared" ref="H89" si="67">SUM(H90)</f>
        <v>0</v>
      </c>
      <c r="I89" s="238">
        <f t="shared" ref="I89" si="68">SUM(I90)</f>
        <v>0</v>
      </c>
      <c r="J89" s="238">
        <f>SUM(J90)</f>
        <v>0</v>
      </c>
      <c r="K89" s="236">
        <v>1250</v>
      </c>
      <c r="L89" s="263">
        <f t="shared" si="64"/>
        <v>0</v>
      </c>
      <c r="M89" s="238">
        <f t="shared" ref="M89" si="69">SUM(M90)</f>
        <v>0</v>
      </c>
      <c r="N89" s="238">
        <f t="shared" ref="N89" si="70">SUM(N90)</f>
        <v>0</v>
      </c>
      <c r="O89" s="238">
        <f>SUM(O90)</f>
        <v>0</v>
      </c>
      <c r="P89" s="236">
        <v>2870</v>
      </c>
      <c r="Q89" s="263">
        <f t="shared" si="65"/>
        <v>0</v>
      </c>
      <c r="R89" s="238">
        <f t="shared" ref="R89" si="71">SUM(R90)</f>
        <v>0</v>
      </c>
      <c r="S89" s="238">
        <f t="shared" ref="S89" si="72">SUM(S90)</f>
        <v>0</v>
      </c>
      <c r="T89" s="238">
        <f>SUM(T90)</f>
        <v>0</v>
      </c>
      <c r="U89" s="236">
        <v>2770</v>
      </c>
      <c r="V89" s="263">
        <f t="shared" si="66"/>
        <v>0</v>
      </c>
      <c r="W89" s="238">
        <f t="shared" ref="W89:X89" si="73">SUM(W90)</f>
        <v>0</v>
      </c>
      <c r="X89" s="238">
        <f t="shared" si="73"/>
        <v>0</v>
      </c>
      <c r="Y89" s="238">
        <f>SUM(Y90)</f>
        <v>0</v>
      </c>
      <c r="Z89" s="209"/>
      <c r="AA89" s="296"/>
      <c r="AB89" s="362" t="s">
        <v>509</v>
      </c>
      <c r="AC89" s="179"/>
      <c r="AD89" s="179"/>
      <c r="AE89" s="179"/>
      <c r="AF89" s="179"/>
      <c r="AG89" s="179"/>
    </row>
    <row r="90" spans="1:33" s="179" customFormat="1" ht="26.25" hidden="1" customHeight="1">
      <c r="A90" s="40"/>
      <c r="B90" s="82" t="s">
        <v>72</v>
      </c>
      <c r="C90" s="53" t="s">
        <v>71</v>
      </c>
      <c r="D90" s="236">
        <v>4900</v>
      </c>
      <c r="E90" s="263">
        <f t="shared" si="62"/>
        <v>0</v>
      </c>
      <c r="F90" s="236">
        <v>830</v>
      </c>
      <c r="G90" s="263">
        <f t="shared" si="63"/>
        <v>0</v>
      </c>
      <c r="H90" s="238">
        <f>SUM(H91,H94)</f>
        <v>0</v>
      </c>
      <c r="I90" s="238">
        <f>SUM(I91,I94)</f>
        <v>0</v>
      </c>
      <c r="J90" s="238">
        <f>SUM(J91,J94)</f>
        <v>0</v>
      </c>
      <c r="K90" s="236">
        <v>1250</v>
      </c>
      <c r="L90" s="263">
        <f t="shared" si="64"/>
        <v>0</v>
      </c>
      <c r="M90" s="238">
        <f>SUM(M91,M94)</f>
        <v>0</v>
      </c>
      <c r="N90" s="238">
        <f>SUM(N91,N94)</f>
        <v>0</v>
      </c>
      <c r="O90" s="238">
        <f>SUM(O91,O94)</f>
        <v>0</v>
      </c>
      <c r="P90" s="236">
        <v>1460</v>
      </c>
      <c r="Q90" s="263">
        <f t="shared" si="65"/>
        <v>0</v>
      </c>
      <c r="R90" s="238">
        <f>SUM(R91,R94)</f>
        <v>0</v>
      </c>
      <c r="S90" s="238">
        <f>SUM(S91,S94)</f>
        <v>0</v>
      </c>
      <c r="T90" s="238">
        <f>SUM(T91,T94)</f>
        <v>0</v>
      </c>
      <c r="U90" s="236">
        <v>1360</v>
      </c>
      <c r="V90" s="263">
        <f t="shared" si="66"/>
        <v>0</v>
      </c>
      <c r="W90" s="238">
        <f>SUM(W91,W94)</f>
        <v>0</v>
      </c>
      <c r="X90" s="238">
        <f>SUM(X91,X94)</f>
        <v>0</v>
      </c>
      <c r="Y90" s="238">
        <f>SUM(Y91,Y94)</f>
        <v>0</v>
      </c>
      <c r="Z90" s="209"/>
      <c r="AA90" s="177"/>
      <c r="AB90" s="309" t="s">
        <v>357</v>
      </c>
    </row>
    <row r="91" spans="1:33" s="312" customFormat="1" ht="21.75" hidden="1" customHeight="1">
      <c r="A91" s="40"/>
      <c r="B91" s="84" t="s">
        <v>73</v>
      </c>
      <c r="C91" s="55" t="s">
        <v>71</v>
      </c>
      <c r="D91" s="236">
        <v>2700</v>
      </c>
      <c r="E91" s="263">
        <f t="shared" si="62"/>
        <v>0</v>
      </c>
      <c r="F91" s="236">
        <v>500</v>
      </c>
      <c r="G91" s="263">
        <f t="shared" si="63"/>
        <v>0</v>
      </c>
      <c r="H91" s="238">
        <f>SUM(H92:H93)</f>
        <v>0</v>
      </c>
      <c r="I91" s="238">
        <f>SUM(I92:I93)</f>
        <v>0</v>
      </c>
      <c r="J91" s="238">
        <f>SUM(J92:J93)</f>
        <v>0</v>
      </c>
      <c r="K91" s="236">
        <v>700</v>
      </c>
      <c r="L91" s="263">
        <f t="shared" si="64"/>
        <v>0</v>
      </c>
      <c r="M91" s="238">
        <f>SUM(M92:M93)</f>
        <v>0</v>
      </c>
      <c r="N91" s="238">
        <f>SUM(N92:N93)</f>
        <v>0</v>
      </c>
      <c r="O91" s="238">
        <f>SUM(O92:O93)</f>
        <v>0</v>
      </c>
      <c r="P91" s="236">
        <v>800</v>
      </c>
      <c r="Q91" s="263">
        <f t="shared" si="65"/>
        <v>0</v>
      </c>
      <c r="R91" s="238">
        <f>SUM(R92:R93)</f>
        <v>0</v>
      </c>
      <c r="S91" s="238">
        <f>SUM(S92:S93)</f>
        <v>0</v>
      </c>
      <c r="T91" s="238">
        <f>SUM(T92:T93)</f>
        <v>0</v>
      </c>
      <c r="U91" s="236">
        <v>700</v>
      </c>
      <c r="V91" s="263">
        <f t="shared" si="66"/>
        <v>0</v>
      </c>
      <c r="W91" s="238">
        <f>SUM(W92:W93)</f>
        <v>0</v>
      </c>
      <c r="X91" s="238">
        <f>SUM(X92:X93)</f>
        <v>0</v>
      </c>
      <c r="Y91" s="238">
        <f>SUM(Y92:Y93)</f>
        <v>0</v>
      </c>
      <c r="Z91" s="209"/>
      <c r="AA91" s="310"/>
      <c r="AB91" s="311" t="s">
        <v>358</v>
      </c>
      <c r="AC91" s="179"/>
      <c r="AD91" s="179"/>
      <c r="AE91" s="179"/>
      <c r="AF91" s="179"/>
      <c r="AG91" s="179"/>
    </row>
    <row r="92" spans="1:33" s="291" customFormat="1" ht="21.75" hidden="1" customHeight="1">
      <c r="A92" s="77"/>
      <c r="B92" s="80" t="s">
        <v>427</v>
      </c>
      <c r="C92" s="55" t="s">
        <v>71</v>
      </c>
      <c r="D92" s="236">
        <v>460</v>
      </c>
      <c r="E92" s="263">
        <f t="shared" si="62"/>
        <v>0</v>
      </c>
      <c r="F92" s="236">
        <v>80</v>
      </c>
      <c r="G92" s="263">
        <f t="shared" si="63"/>
        <v>0</v>
      </c>
      <c r="H92" s="269"/>
      <c r="I92" s="269"/>
      <c r="J92" s="269"/>
      <c r="K92" s="236">
        <v>120</v>
      </c>
      <c r="L92" s="263">
        <f t="shared" si="64"/>
        <v>0</v>
      </c>
      <c r="M92" s="269"/>
      <c r="N92" s="269"/>
      <c r="O92" s="269"/>
      <c r="P92" s="236">
        <v>140</v>
      </c>
      <c r="Q92" s="263">
        <f t="shared" si="65"/>
        <v>0</v>
      </c>
      <c r="R92" s="269"/>
      <c r="S92" s="269"/>
      <c r="T92" s="269"/>
      <c r="U92" s="236">
        <v>120</v>
      </c>
      <c r="V92" s="263">
        <f t="shared" si="66"/>
        <v>0</v>
      </c>
      <c r="W92" s="269"/>
      <c r="X92" s="269"/>
      <c r="Y92" s="269"/>
      <c r="Z92" s="209" t="s">
        <v>378</v>
      </c>
      <c r="AA92" s="178"/>
      <c r="AB92" s="308"/>
      <c r="AC92" s="179"/>
      <c r="AD92" s="179"/>
      <c r="AE92" s="179">
        <v>23</v>
      </c>
      <c r="AF92" s="179"/>
      <c r="AG92" s="179"/>
    </row>
    <row r="93" spans="1:33" s="291" customFormat="1" ht="21.75" hidden="1" customHeight="1">
      <c r="A93" s="77"/>
      <c r="B93" s="80" t="s">
        <v>431</v>
      </c>
      <c r="C93" s="55" t="s">
        <v>71</v>
      </c>
      <c r="D93" s="236">
        <v>2240</v>
      </c>
      <c r="E93" s="263">
        <f t="shared" si="62"/>
        <v>0</v>
      </c>
      <c r="F93" s="236">
        <v>420</v>
      </c>
      <c r="G93" s="263">
        <f t="shared" si="63"/>
        <v>0</v>
      </c>
      <c r="H93" s="269"/>
      <c r="I93" s="269"/>
      <c r="J93" s="269"/>
      <c r="K93" s="236">
        <v>580</v>
      </c>
      <c r="L93" s="263">
        <f t="shared" si="64"/>
        <v>0</v>
      </c>
      <c r="M93" s="269"/>
      <c r="N93" s="269"/>
      <c r="O93" s="269"/>
      <c r="P93" s="236">
        <v>660</v>
      </c>
      <c r="Q93" s="263">
        <f t="shared" si="65"/>
        <v>0</v>
      </c>
      <c r="R93" s="269"/>
      <c r="S93" s="269"/>
      <c r="T93" s="269"/>
      <c r="U93" s="236">
        <v>580</v>
      </c>
      <c r="V93" s="263">
        <f t="shared" si="66"/>
        <v>0</v>
      </c>
      <c r="W93" s="269"/>
      <c r="X93" s="269"/>
      <c r="Y93" s="269"/>
      <c r="Z93" s="209" t="s">
        <v>378</v>
      </c>
      <c r="AA93" s="178"/>
      <c r="AB93" s="308"/>
      <c r="AC93" s="179"/>
      <c r="AD93" s="179"/>
      <c r="AE93" s="179">
        <v>23</v>
      </c>
      <c r="AF93" s="179"/>
      <c r="AG93" s="179"/>
    </row>
    <row r="94" spans="1:33" s="312" customFormat="1" ht="22.5" hidden="1" customHeight="1">
      <c r="A94" s="40"/>
      <c r="B94" s="84" t="s">
        <v>74</v>
      </c>
      <c r="C94" s="55" t="s">
        <v>71</v>
      </c>
      <c r="D94" s="236">
        <v>2200</v>
      </c>
      <c r="E94" s="263">
        <f t="shared" si="62"/>
        <v>0</v>
      </c>
      <c r="F94" s="236">
        <v>330</v>
      </c>
      <c r="G94" s="263">
        <f t="shared" si="63"/>
        <v>0</v>
      </c>
      <c r="H94" s="238">
        <f>SUM(H95:H96)</f>
        <v>0</v>
      </c>
      <c r="I94" s="238">
        <f>SUM(I95:I96)</f>
        <v>0</v>
      </c>
      <c r="J94" s="238">
        <f>SUM(J95:J96)</f>
        <v>0</v>
      </c>
      <c r="K94" s="236">
        <v>550</v>
      </c>
      <c r="L94" s="263">
        <f t="shared" si="64"/>
        <v>0</v>
      </c>
      <c r="M94" s="238">
        <f>SUM(M95:M96)</f>
        <v>0</v>
      </c>
      <c r="N94" s="238">
        <f>SUM(N95:N96)</f>
        <v>0</v>
      </c>
      <c r="O94" s="238">
        <f>SUM(O95:O96)</f>
        <v>0</v>
      </c>
      <c r="P94" s="236">
        <v>660</v>
      </c>
      <c r="Q94" s="263">
        <f t="shared" si="65"/>
        <v>0</v>
      </c>
      <c r="R94" s="238">
        <f>SUM(R95:R96)</f>
        <v>0</v>
      </c>
      <c r="S94" s="238">
        <f>SUM(S95:S96)</f>
        <v>0</v>
      </c>
      <c r="T94" s="238">
        <f>SUM(T95:T96)</f>
        <v>0</v>
      </c>
      <c r="U94" s="236">
        <v>660</v>
      </c>
      <c r="V94" s="263">
        <f t="shared" si="66"/>
        <v>0</v>
      </c>
      <c r="W94" s="238">
        <f>SUM(W95:W96)</f>
        <v>0</v>
      </c>
      <c r="X94" s="238">
        <f>SUM(X95:X96)</f>
        <v>0</v>
      </c>
      <c r="Y94" s="238">
        <f>SUM(Y95:Y96)</f>
        <v>0</v>
      </c>
      <c r="Z94" s="209"/>
      <c r="AA94" s="310"/>
      <c r="AB94" s="311" t="s">
        <v>359</v>
      </c>
      <c r="AC94" s="179"/>
      <c r="AD94" s="179"/>
      <c r="AE94" s="179"/>
      <c r="AF94" s="179"/>
      <c r="AG94" s="179"/>
    </row>
    <row r="95" spans="1:33" s="291" customFormat="1" ht="22.5" hidden="1" customHeight="1">
      <c r="A95" s="77"/>
      <c r="B95" s="80" t="s">
        <v>427</v>
      </c>
      <c r="C95" s="55" t="s">
        <v>71</v>
      </c>
      <c r="D95" s="236">
        <v>200</v>
      </c>
      <c r="E95" s="263">
        <f t="shared" si="62"/>
        <v>0</v>
      </c>
      <c r="F95" s="236">
        <v>30</v>
      </c>
      <c r="G95" s="263">
        <f t="shared" si="63"/>
        <v>0</v>
      </c>
      <c r="H95" s="269"/>
      <c r="I95" s="269"/>
      <c r="J95" s="269"/>
      <c r="K95" s="236">
        <v>50</v>
      </c>
      <c r="L95" s="263">
        <f t="shared" si="64"/>
        <v>0</v>
      </c>
      <c r="M95" s="269"/>
      <c r="N95" s="269"/>
      <c r="O95" s="269"/>
      <c r="P95" s="236">
        <v>60</v>
      </c>
      <c r="Q95" s="263">
        <f t="shared" si="65"/>
        <v>0</v>
      </c>
      <c r="R95" s="269"/>
      <c r="S95" s="269"/>
      <c r="T95" s="269"/>
      <c r="U95" s="236">
        <v>60</v>
      </c>
      <c r="V95" s="263">
        <f t="shared" si="66"/>
        <v>0</v>
      </c>
      <c r="W95" s="269"/>
      <c r="X95" s="269"/>
      <c r="Y95" s="269"/>
      <c r="Z95" s="209" t="s">
        <v>378</v>
      </c>
      <c r="AA95" s="178"/>
      <c r="AB95" s="308"/>
      <c r="AC95" s="179"/>
      <c r="AD95" s="179"/>
      <c r="AE95" s="179">
        <v>23</v>
      </c>
      <c r="AF95" s="179"/>
      <c r="AG95" s="179"/>
    </row>
    <row r="96" spans="1:33" s="291" customFormat="1" ht="22.5" hidden="1" customHeight="1">
      <c r="A96" s="77"/>
      <c r="B96" s="80" t="s">
        <v>431</v>
      </c>
      <c r="C96" s="55" t="s">
        <v>71</v>
      </c>
      <c r="D96" s="236">
        <v>2000</v>
      </c>
      <c r="E96" s="263">
        <f t="shared" si="62"/>
        <v>0</v>
      </c>
      <c r="F96" s="236">
        <v>300</v>
      </c>
      <c r="G96" s="263">
        <f t="shared" si="63"/>
        <v>0</v>
      </c>
      <c r="H96" s="269"/>
      <c r="I96" s="269"/>
      <c r="J96" s="269"/>
      <c r="K96" s="236">
        <v>500</v>
      </c>
      <c r="L96" s="263">
        <f t="shared" si="64"/>
        <v>0</v>
      </c>
      <c r="M96" s="269"/>
      <c r="N96" s="269"/>
      <c r="O96" s="269"/>
      <c r="P96" s="236">
        <v>600</v>
      </c>
      <c r="Q96" s="263">
        <f t="shared" si="65"/>
        <v>0</v>
      </c>
      <c r="R96" s="269"/>
      <c r="S96" s="269"/>
      <c r="T96" s="269"/>
      <c r="U96" s="236">
        <v>600</v>
      </c>
      <c r="V96" s="263">
        <f t="shared" si="66"/>
        <v>0</v>
      </c>
      <c r="W96" s="269"/>
      <c r="X96" s="269"/>
      <c r="Y96" s="269"/>
      <c r="Z96" s="209" t="s">
        <v>378</v>
      </c>
      <c r="AA96" s="178"/>
      <c r="AB96" s="308"/>
      <c r="AC96" s="179"/>
      <c r="AD96" s="179"/>
      <c r="AE96" s="179">
        <v>23</v>
      </c>
      <c r="AF96" s="179"/>
      <c r="AG96" s="179"/>
    </row>
    <row r="97" spans="1:33" s="291" customFormat="1" ht="24.75" hidden="1" customHeight="1">
      <c r="A97" s="77"/>
      <c r="B97" s="78" t="s">
        <v>75</v>
      </c>
      <c r="C97" s="53" t="s">
        <v>71</v>
      </c>
      <c r="D97" s="236">
        <v>2820</v>
      </c>
      <c r="E97" s="263">
        <f t="shared" si="62"/>
        <v>0</v>
      </c>
      <c r="F97" s="236">
        <v>0</v>
      </c>
      <c r="G97" s="263">
        <f t="shared" si="63"/>
        <v>0</v>
      </c>
      <c r="H97" s="269"/>
      <c r="I97" s="269"/>
      <c r="J97" s="269"/>
      <c r="K97" s="236">
        <v>0</v>
      </c>
      <c r="L97" s="263">
        <f t="shared" si="64"/>
        <v>0</v>
      </c>
      <c r="M97" s="269"/>
      <c r="N97" s="269"/>
      <c r="O97" s="269"/>
      <c r="P97" s="236">
        <v>1410</v>
      </c>
      <c r="Q97" s="263">
        <f t="shared" si="65"/>
        <v>0</v>
      </c>
      <c r="R97" s="269"/>
      <c r="S97" s="269"/>
      <c r="T97" s="269"/>
      <c r="U97" s="236">
        <v>1410</v>
      </c>
      <c r="V97" s="263">
        <f t="shared" si="66"/>
        <v>0</v>
      </c>
      <c r="W97" s="269"/>
      <c r="X97" s="269"/>
      <c r="Y97" s="269"/>
      <c r="Z97" s="209" t="s">
        <v>243</v>
      </c>
      <c r="AA97" s="178"/>
      <c r="AB97" s="308"/>
      <c r="AC97" s="179"/>
      <c r="AD97" s="179"/>
      <c r="AE97" s="179">
        <v>6</v>
      </c>
      <c r="AF97" s="179"/>
      <c r="AG97" s="179"/>
    </row>
    <row r="98" spans="1:33" s="297" customFormat="1" ht="24" hidden="1" customHeight="1">
      <c r="A98" s="87"/>
      <c r="B98" s="88" t="s">
        <v>76</v>
      </c>
      <c r="C98" s="211" t="s">
        <v>77</v>
      </c>
      <c r="D98" s="236">
        <v>192</v>
      </c>
      <c r="E98" s="263">
        <f t="shared" si="62"/>
        <v>0</v>
      </c>
      <c r="F98" s="236">
        <v>28</v>
      </c>
      <c r="G98" s="263">
        <f t="shared" si="63"/>
        <v>0</v>
      </c>
      <c r="H98" s="238">
        <f>SUM(H99)</f>
        <v>0</v>
      </c>
      <c r="I98" s="238">
        <f>SUM(I99)</f>
        <v>0</v>
      </c>
      <c r="J98" s="238">
        <f>SUM(J99)</f>
        <v>0</v>
      </c>
      <c r="K98" s="236">
        <v>50</v>
      </c>
      <c r="L98" s="263">
        <f t="shared" si="64"/>
        <v>0</v>
      </c>
      <c r="M98" s="238">
        <f>SUM(M99)</f>
        <v>0</v>
      </c>
      <c r="N98" s="238">
        <f>SUM(N99)</f>
        <v>0</v>
      </c>
      <c r="O98" s="238">
        <f>SUM(O99)</f>
        <v>0</v>
      </c>
      <c r="P98" s="236">
        <v>87</v>
      </c>
      <c r="Q98" s="263">
        <f t="shared" si="65"/>
        <v>0</v>
      </c>
      <c r="R98" s="238">
        <f>SUM(R99)</f>
        <v>0</v>
      </c>
      <c r="S98" s="238">
        <f>SUM(S99)</f>
        <v>0</v>
      </c>
      <c r="T98" s="238">
        <f>SUM(T99)</f>
        <v>0</v>
      </c>
      <c r="U98" s="236">
        <v>27</v>
      </c>
      <c r="V98" s="263">
        <f t="shared" si="66"/>
        <v>0</v>
      </c>
      <c r="W98" s="238">
        <f>SUM(W99)</f>
        <v>0</v>
      </c>
      <c r="X98" s="238">
        <f>SUM(X99)</f>
        <v>0</v>
      </c>
      <c r="Y98" s="238">
        <f>SUM(Y99)</f>
        <v>0</v>
      </c>
      <c r="Z98" s="209"/>
      <c r="AA98" s="296"/>
      <c r="AB98" s="362" t="s">
        <v>360</v>
      </c>
      <c r="AC98" s="179"/>
      <c r="AD98" s="179"/>
      <c r="AE98" s="179"/>
      <c r="AF98" s="179"/>
      <c r="AG98" s="179"/>
    </row>
    <row r="99" spans="1:33" s="179" customFormat="1" ht="24" hidden="1" customHeight="1">
      <c r="A99" s="89"/>
      <c r="B99" s="90" t="s">
        <v>78</v>
      </c>
      <c r="C99" s="211" t="s">
        <v>77</v>
      </c>
      <c r="D99" s="236">
        <v>192</v>
      </c>
      <c r="E99" s="263">
        <f t="shared" si="62"/>
        <v>0</v>
      </c>
      <c r="F99" s="236">
        <v>28</v>
      </c>
      <c r="G99" s="263">
        <f t="shared" si="63"/>
        <v>0</v>
      </c>
      <c r="H99" s="238">
        <f>SUM(H100,H103,H107)</f>
        <v>0</v>
      </c>
      <c r="I99" s="238">
        <f>SUM(I100,I103,I107)</f>
        <v>0</v>
      </c>
      <c r="J99" s="238">
        <f>SUM(J100,J103,J107)</f>
        <v>0</v>
      </c>
      <c r="K99" s="236">
        <v>50</v>
      </c>
      <c r="L99" s="263">
        <f t="shared" si="64"/>
        <v>0</v>
      </c>
      <c r="M99" s="238">
        <f>SUM(M100,M103,M107)</f>
        <v>0</v>
      </c>
      <c r="N99" s="238">
        <f>SUM(N100,N103,N107)</f>
        <v>0</v>
      </c>
      <c r="O99" s="238">
        <f>SUM(O100,O103,O107)</f>
        <v>0</v>
      </c>
      <c r="P99" s="236">
        <v>87</v>
      </c>
      <c r="Q99" s="263">
        <f t="shared" si="65"/>
        <v>0</v>
      </c>
      <c r="R99" s="238">
        <f>SUM(R100,R103,R107)</f>
        <v>0</v>
      </c>
      <c r="S99" s="238">
        <f>SUM(S100,S103,S107)</f>
        <v>0</v>
      </c>
      <c r="T99" s="238">
        <f>SUM(T100,T103,T107)</f>
        <v>0</v>
      </c>
      <c r="U99" s="236">
        <v>27</v>
      </c>
      <c r="V99" s="263">
        <f t="shared" si="66"/>
        <v>0</v>
      </c>
      <c r="W99" s="238">
        <f>SUM(W100,W103,W107)</f>
        <v>0</v>
      </c>
      <c r="X99" s="238">
        <f>SUM(X100,X103,X107)</f>
        <v>0</v>
      </c>
      <c r="Y99" s="238">
        <f>SUM(Y100,Y103,Y107)</f>
        <v>0</v>
      </c>
      <c r="Z99" s="209"/>
      <c r="AA99" s="177"/>
      <c r="AB99" s="309" t="s">
        <v>361</v>
      </c>
    </row>
    <row r="100" spans="1:33" s="312" customFormat="1" ht="24" hidden="1" customHeight="1">
      <c r="A100" s="83"/>
      <c r="B100" s="91" t="s">
        <v>79</v>
      </c>
      <c r="C100" s="53" t="s">
        <v>80</v>
      </c>
      <c r="D100" s="236">
        <v>27</v>
      </c>
      <c r="E100" s="263">
        <f t="shared" si="62"/>
        <v>0</v>
      </c>
      <c r="F100" s="236">
        <v>1</v>
      </c>
      <c r="G100" s="263">
        <f t="shared" si="63"/>
        <v>0</v>
      </c>
      <c r="H100" s="238">
        <f>SUM(H101:H102)</f>
        <v>0</v>
      </c>
      <c r="I100" s="238">
        <f>SUM(I101:I102)</f>
        <v>0</v>
      </c>
      <c r="J100" s="238">
        <f>SUM(J101:J102)</f>
        <v>0</v>
      </c>
      <c r="K100" s="236">
        <v>0</v>
      </c>
      <c r="L100" s="263">
        <f t="shared" si="64"/>
        <v>0</v>
      </c>
      <c r="M100" s="238">
        <f>SUM(M101:M102)</f>
        <v>0</v>
      </c>
      <c r="N100" s="238">
        <f>SUM(N101:N102)</f>
        <v>0</v>
      </c>
      <c r="O100" s="238">
        <f>SUM(O101:O102)</f>
        <v>0</v>
      </c>
      <c r="P100" s="236">
        <v>26</v>
      </c>
      <c r="Q100" s="263">
        <f t="shared" si="65"/>
        <v>0</v>
      </c>
      <c r="R100" s="238">
        <f>SUM(R101:R102)</f>
        <v>0</v>
      </c>
      <c r="S100" s="238">
        <f>SUM(S101:S102)</f>
        <v>0</v>
      </c>
      <c r="T100" s="238">
        <f>SUM(T101:T102)</f>
        <v>0</v>
      </c>
      <c r="U100" s="236">
        <v>0</v>
      </c>
      <c r="V100" s="263">
        <f t="shared" si="66"/>
        <v>0</v>
      </c>
      <c r="W100" s="238">
        <f>SUM(W101:W102)</f>
        <v>0</v>
      </c>
      <c r="X100" s="238">
        <f>SUM(X101:X102)</f>
        <v>0</v>
      </c>
      <c r="Y100" s="238">
        <f>SUM(Y101:Y102)</f>
        <v>0</v>
      </c>
      <c r="Z100" s="209"/>
      <c r="AA100" s="310"/>
      <c r="AB100" s="311" t="s">
        <v>362</v>
      </c>
      <c r="AC100" s="179"/>
      <c r="AD100" s="179"/>
      <c r="AE100" s="179"/>
      <c r="AF100" s="179"/>
      <c r="AG100" s="179"/>
    </row>
    <row r="101" spans="1:33" s="179" customFormat="1" ht="24" hidden="1" customHeight="1">
      <c r="A101" s="81"/>
      <c r="B101" s="82" t="s">
        <v>81</v>
      </c>
      <c r="C101" s="53" t="s">
        <v>80</v>
      </c>
      <c r="D101" s="236">
        <v>7</v>
      </c>
      <c r="E101" s="263">
        <f t="shared" si="62"/>
        <v>0</v>
      </c>
      <c r="F101" s="236">
        <v>1</v>
      </c>
      <c r="G101" s="263">
        <f t="shared" si="63"/>
        <v>0</v>
      </c>
      <c r="H101" s="269"/>
      <c r="I101" s="269"/>
      <c r="J101" s="269"/>
      <c r="K101" s="236">
        <v>0</v>
      </c>
      <c r="L101" s="263">
        <f t="shared" si="64"/>
        <v>0</v>
      </c>
      <c r="M101" s="269"/>
      <c r="N101" s="269"/>
      <c r="O101" s="269"/>
      <c r="P101" s="236">
        <v>6</v>
      </c>
      <c r="Q101" s="263">
        <f t="shared" si="65"/>
        <v>0</v>
      </c>
      <c r="R101" s="269"/>
      <c r="S101" s="269"/>
      <c r="T101" s="269"/>
      <c r="U101" s="236">
        <v>0</v>
      </c>
      <c r="V101" s="263">
        <f t="shared" si="66"/>
        <v>0</v>
      </c>
      <c r="W101" s="269"/>
      <c r="X101" s="269"/>
      <c r="Y101" s="269"/>
      <c r="Z101" s="209" t="s">
        <v>376</v>
      </c>
      <c r="AA101" s="177"/>
      <c r="AB101" s="309"/>
      <c r="AE101" s="179">
        <v>31</v>
      </c>
    </row>
    <row r="102" spans="1:33" s="179" customFormat="1" ht="23.25" hidden="1" customHeight="1">
      <c r="A102" s="81"/>
      <c r="B102" s="82" t="s">
        <v>82</v>
      </c>
      <c r="C102" s="53" t="s">
        <v>80</v>
      </c>
      <c r="D102" s="236">
        <v>20</v>
      </c>
      <c r="E102" s="263">
        <f t="shared" si="62"/>
        <v>0</v>
      </c>
      <c r="F102" s="236">
        <v>0</v>
      </c>
      <c r="G102" s="263">
        <f t="shared" si="63"/>
        <v>0</v>
      </c>
      <c r="H102" s="269"/>
      <c r="I102" s="269"/>
      <c r="J102" s="269"/>
      <c r="K102" s="236">
        <v>0</v>
      </c>
      <c r="L102" s="263">
        <f t="shared" si="64"/>
        <v>0</v>
      </c>
      <c r="M102" s="269"/>
      <c r="N102" s="269"/>
      <c r="O102" s="269"/>
      <c r="P102" s="236">
        <v>20</v>
      </c>
      <c r="Q102" s="263">
        <f t="shared" si="65"/>
        <v>0</v>
      </c>
      <c r="R102" s="269"/>
      <c r="S102" s="269"/>
      <c r="T102" s="269"/>
      <c r="U102" s="236">
        <v>0</v>
      </c>
      <c r="V102" s="263">
        <f t="shared" si="66"/>
        <v>0</v>
      </c>
      <c r="W102" s="269"/>
      <c r="X102" s="269"/>
      <c r="Y102" s="269"/>
      <c r="Z102" s="209" t="s">
        <v>376</v>
      </c>
      <c r="AA102" s="177"/>
      <c r="AB102" s="309"/>
      <c r="AE102" s="179">
        <v>31</v>
      </c>
    </row>
    <row r="103" spans="1:33" s="312" customFormat="1" ht="15.75" hidden="1">
      <c r="A103" s="83"/>
      <c r="B103" s="91" t="s">
        <v>83</v>
      </c>
      <c r="C103" s="53" t="s">
        <v>84</v>
      </c>
      <c r="D103" s="236">
        <v>55</v>
      </c>
      <c r="E103" s="263">
        <f t="shared" si="62"/>
        <v>0</v>
      </c>
      <c r="F103" s="236">
        <v>0</v>
      </c>
      <c r="G103" s="263">
        <f t="shared" si="63"/>
        <v>0</v>
      </c>
      <c r="H103" s="238">
        <f>SUM(H104)</f>
        <v>0</v>
      </c>
      <c r="I103" s="238">
        <f>SUM(I104)</f>
        <v>0</v>
      </c>
      <c r="J103" s="238">
        <f>SUM(J104)</f>
        <v>0</v>
      </c>
      <c r="K103" s="236">
        <v>22</v>
      </c>
      <c r="L103" s="263">
        <f t="shared" si="64"/>
        <v>0</v>
      </c>
      <c r="M103" s="238">
        <f>SUM(M104)</f>
        <v>0</v>
      </c>
      <c r="N103" s="238">
        <f>SUM(N104)</f>
        <v>0</v>
      </c>
      <c r="O103" s="238">
        <f>SUM(O104)</f>
        <v>0</v>
      </c>
      <c r="P103" s="236">
        <v>33</v>
      </c>
      <c r="Q103" s="263">
        <f t="shared" si="65"/>
        <v>0</v>
      </c>
      <c r="R103" s="238">
        <f>SUM(R104)</f>
        <v>0</v>
      </c>
      <c r="S103" s="238">
        <f>SUM(S104)</f>
        <v>0</v>
      </c>
      <c r="T103" s="238">
        <f>SUM(T104)</f>
        <v>0</v>
      </c>
      <c r="U103" s="236">
        <v>0</v>
      </c>
      <c r="V103" s="263">
        <f t="shared" si="66"/>
        <v>0</v>
      </c>
      <c r="W103" s="238">
        <f>SUM(W104)</f>
        <v>0</v>
      </c>
      <c r="X103" s="238">
        <f>SUM(X104)</f>
        <v>0</v>
      </c>
      <c r="Y103" s="238">
        <f>SUM(Y104)</f>
        <v>0</v>
      </c>
      <c r="Z103" s="209"/>
      <c r="AA103" s="310"/>
      <c r="AB103" s="311" t="s">
        <v>363</v>
      </c>
      <c r="AC103" s="179"/>
      <c r="AD103" s="179"/>
      <c r="AE103" s="179"/>
      <c r="AF103" s="179"/>
      <c r="AG103" s="179"/>
    </row>
    <row r="104" spans="1:33" s="179" customFormat="1" ht="15.75" hidden="1">
      <c r="A104" s="81"/>
      <c r="B104" s="82" t="s">
        <v>85</v>
      </c>
      <c r="C104" s="53" t="s">
        <v>84</v>
      </c>
      <c r="D104" s="236">
        <v>55</v>
      </c>
      <c r="E104" s="263">
        <f t="shared" si="62"/>
        <v>0</v>
      </c>
      <c r="F104" s="236">
        <v>0</v>
      </c>
      <c r="G104" s="263">
        <f t="shared" si="63"/>
        <v>0</v>
      </c>
      <c r="H104" s="238">
        <f>SUM(H105:H106)</f>
        <v>0</v>
      </c>
      <c r="I104" s="238">
        <f>SUM(I105:I106)</f>
        <v>0</v>
      </c>
      <c r="J104" s="238">
        <f>SUM(J105:J106)</f>
        <v>0</v>
      </c>
      <c r="K104" s="236">
        <v>22</v>
      </c>
      <c r="L104" s="263">
        <f t="shared" si="64"/>
        <v>0</v>
      </c>
      <c r="M104" s="238">
        <f>SUM(M105:M106)</f>
        <v>0</v>
      </c>
      <c r="N104" s="238">
        <f>SUM(N105:N106)</f>
        <v>0</v>
      </c>
      <c r="O104" s="238">
        <f>SUM(O105:O106)</f>
        <v>0</v>
      </c>
      <c r="P104" s="236">
        <v>33</v>
      </c>
      <c r="Q104" s="263">
        <f t="shared" si="65"/>
        <v>0</v>
      </c>
      <c r="R104" s="238">
        <f>SUM(R105:R106)</f>
        <v>0</v>
      </c>
      <c r="S104" s="238">
        <f>SUM(S105:S106)</f>
        <v>0</v>
      </c>
      <c r="T104" s="238">
        <f>SUM(T105:T106)</f>
        <v>0</v>
      </c>
      <c r="U104" s="236">
        <v>0</v>
      </c>
      <c r="V104" s="263">
        <f t="shared" si="66"/>
        <v>0</v>
      </c>
      <c r="W104" s="238">
        <f>SUM(W105:W106)</f>
        <v>0</v>
      </c>
      <c r="X104" s="238">
        <f>SUM(X105:X106)</f>
        <v>0</v>
      </c>
      <c r="Y104" s="238">
        <f>SUM(Y105:Y106)</f>
        <v>0</v>
      </c>
      <c r="Z104" s="209"/>
      <c r="AA104" s="177"/>
      <c r="AB104" s="309" t="s">
        <v>364</v>
      </c>
    </row>
    <row r="105" spans="1:33" s="316" customFormat="1" ht="15.75" hidden="1">
      <c r="A105" s="313"/>
      <c r="B105" s="92" t="s">
        <v>432</v>
      </c>
      <c r="C105" s="55" t="s">
        <v>84</v>
      </c>
      <c r="D105" s="372">
        <v>5</v>
      </c>
      <c r="E105" s="263">
        <f t="shared" si="62"/>
        <v>0</v>
      </c>
      <c r="F105" s="372">
        <v>0</v>
      </c>
      <c r="G105" s="263">
        <f t="shared" si="63"/>
        <v>0</v>
      </c>
      <c r="H105" s="269"/>
      <c r="I105" s="269"/>
      <c r="J105" s="269"/>
      <c r="K105" s="372">
        <v>2</v>
      </c>
      <c r="L105" s="263">
        <f t="shared" si="64"/>
        <v>0</v>
      </c>
      <c r="M105" s="269"/>
      <c r="N105" s="269"/>
      <c r="O105" s="269"/>
      <c r="P105" s="372">
        <v>3</v>
      </c>
      <c r="Q105" s="263">
        <f t="shared" si="65"/>
        <v>0</v>
      </c>
      <c r="R105" s="269"/>
      <c r="S105" s="269"/>
      <c r="T105" s="269"/>
      <c r="U105" s="372">
        <v>0</v>
      </c>
      <c r="V105" s="263">
        <f t="shared" si="66"/>
        <v>0</v>
      </c>
      <c r="W105" s="269"/>
      <c r="X105" s="269"/>
      <c r="Y105" s="269"/>
      <c r="Z105" s="209" t="s">
        <v>376</v>
      </c>
      <c r="AA105" s="314"/>
      <c r="AB105" s="315"/>
      <c r="AC105" s="179"/>
      <c r="AD105" s="179"/>
      <c r="AE105" s="179">
        <v>31</v>
      </c>
      <c r="AF105" s="179"/>
      <c r="AG105" s="179"/>
    </row>
    <row r="106" spans="1:33" s="316" customFormat="1" ht="15.75" hidden="1">
      <c r="A106" s="313"/>
      <c r="B106" s="92" t="s">
        <v>433</v>
      </c>
      <c r="C106" s="55" t="s">
        <v>84</v>
      </c>
      <c r="D106" s="372">
        <v>50</v>
      </c>
      <c r="E106" s="263">
        <f t="shared" si="62"/>
        <v>0</v>
      </c>
      <c r="F106" s="372">
        <v>0</v>
      </c>
      <c r="G106" s="263">
        <f t="shared" si="63"/>
        <v>0</v>
      </c>
      <c r="H106" s="269"/>
      <c r="I106" s="269"/>
      <c r="J106" s="269"/>
      <c r="K106" s="372">
        <v>20</v>
      </c>
      <c r="L106" s="263">
        <f t="shared" si="64"/>
        <v>0</v>
      </c>
      <c r="M106" s="269"/>
      <c r="N106" s="269"/>
      <c r="O106" s="269"/>
      <c r="P106" s="372">
        <v>30</v>
      </c>
      <c r="Q106" s="263">
        <f t="shared" si="65"/>
        <v>0</v>
      </c>
      <c r="R106" s="269"/>
      <c r="S106" s="269"/>
      <c r="T106" s="269"/>
      <c r="U106" s="372">
        <v>0</v>
      </c>
      <c r="V106" s="263">
        <f t="shared" si="66"/>
        <v>0</v>
      </c>
      <c r="W106" s="269"/>
      <c r="X106" s="269"/>
      <c r="Y106" s="269"/>
      <c r="Z106" s="209" t="s">
        <v>376</v>
      </c>
      <c r="AA106" s="314"/>
      <c r="AB106" s="315"/>
      <c r="AC106" s="179"/>
      <c r="AD106" s="179"/>
      <c r="AE106" s="179">
        <v>31</v>
      </c>
      <c r="AF106" s="179"/>
      <c r="AG106" s="179"/>
    </row>
    <row r="107" spans="1:33" s="312" customFormat="1" ht="15.75" hidden="1">
      <c r="A107" s="83"/>
      <c r="B107" s="91" t="s">
        <v>86</v>
      </c>
      <c r="C107" s="53" t="s">
        <v>84</v>
      </c>
      <c r="D107" s="236">
        <v>110</v>
      </c>
      <c r="E107" s="263">
        <f t="shared" si="62"/>
        <v>0</v>
      </c>
      <c r="F107" s="236">
        <v>27</v>
      </c>
      <c r="G107" s="263">
        <f t="shared" si="63"/>
        <v>0</v>
      </c>
      <c r="H107" s="238">
        <f>SUM(H108)</f>
        <v>0</v>
      </c>
      <c r="I107" s="238">
        <f>SUM(I108)</f>
        <v>0</v>
      </c>
      <c r="J107" s="238">
        <f>SUM(J108)</f>
        <v>0</v>
      </c>
      <c r="K107" s="236">
        <v>28</v>
      </c>
      <c r="L107" s="263">
        <f t="shared" si="64"/>
        <v>0</v>
      </c>
      <c r="M107" s="238">
        <f>SUM(M108)</f>
        <v>0</v>
      </c>
      <c r="N107" s="238">
        <f>SUM(N108)</f>
        <v>0</v>
      </c>
      <c r="O107" s="238">
        <f>SUM(O108)</f>
        <v>0</v>
      </c>
      <c r="P107" s="236">
        <v>28</v>
      </c>
      <c r="Q107" s="263">
        <f t="shared" si="65"/>
        <v>0</v>
      </c>
      <c r="R107" s="238">
        <f>SUM(R108)</f>
        <v>0</v>
      </c>
      <c r="S107" s="238">
        <f>SUM(S108)</f>
        <v>0</v>
      </c>
      <c r="T107" s="238">
        <f>SUM(T108)</f>
        <v>0</v>
      </c>
      <c r="U107" s="236">
        <v>27</v>
      </c>
      <c r="V107" s="263">
        <f t="shared" si="66"/>
        <v>0</v>
      </c>
      <c r="W107" s="238">
        <f>SUM(W108)</f>
        <v>0</v>
      </c>
      <c r="X107" s="238">
        <f>SUM(X108)</f>
        <v>0</v>
      </c>
      <c r="Y107" s="238">
        <f>SUM(Y108)</f>
        <v>0</v>
      </c>
      <c r="Z107" s="209"/>
      <c r="AA107" s="310"/>
      <c r="AB107" s="311" t="s">
        <v>365</v>
      </c>
      <c r="AC107" s="179"/>
      <c r="AD107" s="179"/>
      <c r="AE107" s="179"/>
      <c r="AF107" s="179"/>
      <c r="AG107" s="179"/>
    </row>
    <row r="108" spans="1:33" s="179" customFormat="1" ht="15.75" hidden="1">
      <c r="A108" s="81"/>
      <c r="B108" s="82" t="s">
        <v>85</v>
      </c>
      <c r="C108" s="53" t="s">
        <v>84</v>
      </c>
      <c r="D108" s="236">
        <v>110</v>
      </c>
      <c r="E108" s="263">
        <f t="shared" si="62"/>
        <v>0</v>
      </c>
      <c r="F108" s="236">
        <v>27</v>
      </c>
      <c r="G108" s="263">
        <f t="shared" si="63"/>
        <v>0</v>
      </c>
      <c r="H108" s="238">
        <f>SUM(H109:H110)</f>
        <v>0</v>
      </c>
      <c r="I108" s="238">
        <f>SUM(I109:I110)</f>
        <v>0</v>
      </c>
      <c r="J108" s="238">
        <f>SUM(J109:J110)</f>
        <v>0</v>
      </c>
      <c r="K108" s="236">
        <v>28</v>
      </c>
      <c r="L108" s="263">
        <f t="shared" si="64"/>
        <v>0</v>
      </c>
      <c r="M108" s="238">
        <f>SUM(M109:M110)</f>
        <v>0</v>
      </c>
      <c r="N108" s="238">
        <f>SUM(N109:N110)</f>
        <v>0</v>
      </c>
      <c r="O108" s="238">
        <f>SUM(O109:O110)</f>
        <v>0</v>
      </c>
      <c r="P108" s="236">
        <v>28</v>
      </c>
      <c r="Q108" s="263">
        <f t="shared" si="65"/>
        <v>0</v>
      </c>
      <c r="R108" s="238">
        <f>SUM(R109:R110)</f>
        <v>0</v>
      </c>
      <c r="S108" s="238">
        <f>SUM(S109:S110)</f>
        <v>0</v>
      </c>
      <c r="T108" s="238">
        <f>SUM(T109:T110)</f>
        <v>0</v>
      </c>
      <c r="U108" s="236">
        <v>27</v>
      </c>
      <c r="V108" s="263">
        <f t="shared" si="66"/>
        <v>0</v>
      </c>
      <c r="W108" s="238">
        <f>SUM(W109:W110)</f>
        <v>0</v>
      </c>
      <c r="X108" s="238">
        <f>SUM(X109:X110)</f>
        <v>0</v>
      </c>
      <c r="Y108" s="238">
        <f>SUM(Y109:Y110)</f>
        <v>0</v>
      </c>
      <c r="Z108" s="209"/>
      <c r="AA108" s="177"/>
      <c r="AB108" s="309" t="s">
        <v>366</v>
      </c>
    </row>
    <row r="109" spans="1:33" s="321" customFormat="1" ht="15.75" hidden="1">
      <c r="A109" s="317"/>
      <c r="B109" s="92" t="s">
        <v>432</v>
      </c>
      <c r="C109" s="55" t="s">
        <v>84</v>
      </c>
      <c r="D109" s="372">
        <v>10</v>
      </c>
      <c r="E109" s="263">
        <f t="shared" si="62"/>
        <v>0</v>
      </c>
      <c r="F109" s="372">
        <v>2</v>
      </c>
      <c r="G109" s="263">
        <f t="shared" si="63"/>
        <v>0</v>
      </c>
      <c r="H109" s="269"/>
      <c r="I109" s="269"/>
      <c r="J109" s="269"/>
      <c r="K109" s="372">
        <v>3</v>
      </c>
      <c r="L109" s="263">
        <f t="shared" si="64"/>
        <v>0</v>
      </c>
      <c r="M109" s="269"/>
      <c r="N109" s="269"/>
      <c r="O109" s="269"/>
      <c r="P109" s="372">
        <v>3</v>
      </c>
      <c r="Q109" s="263">
        <f t="shared" si="65"/>
        <v>0</v>
      </c>
      <c r="R109" s="269"/>
      <c r="S109" s="269"/>
      <c r="T109" s="269"/>
      <c r="U109" s="372">
        <v>2</v>
      </c>
      <c r="V109" s="263">
        <f t="shared" si="66"/>
        <v>0</v>
      </c>
      <c r="W109" s="269"/>
      <c r="X109" s="269"/>
      <c r="Y109" s="269"/>
      <c r="Z109" s="276" t="s">
        <v>376</v>
      </c>
      <c r="AA109" s="318"/>
      <c r="AB109" s="319"/>
      <c r="AC109" s="320"/>
      <c r="AD109" s="320"/>
      <c r="AE109" s="320">
        <v>31</v>
      </c>
      <c r="AF109" s="320"/>
      <c r="AG109" s="320"/>
    </row>
    <row r="110" spans="1:33" s="321" customFormat="1" ht="15.75" hidden="1">
      <c r="A110" s="317"/>
      <c r="B110" s="92" t="s">
        <v>433</v>
      </c>
      <c r="C110" s="55" t="s">
        <v>84</v>
      </c>
      <c r="D110" s="372">
        <v>100</v>
      </c>
      <c r="E110" s="263">
        <f t="shared" si="62"/>
        <v>0</v>
      </c>
      <c r="F110" s="372">
        <v>25</v>
      </c>
      <c r="G110" s="263">
        <f t="shared" si="63"/>
        <v>0</v>
      </c>
      <c r="H110" s="269"/>
      <c r="I110" s="269"/>
      <c r="J110" s="269"/>
      <c r="K110" s="372">
        <v>25</v>
      </c>
      <c r="L110" s="263">
        <f t="shared" si="64"/>
        <v>0</v>
      </c>
      <c r="M110" s="269"/>
      <c r="N110" s="269"/>
      <c r="O110" s="269"/>
      <c r="P110" s="372">
        <v>25</v>
      </c>
      <c r="Q110" s="263">
        <f t="shared" si="65"/>
        <v>0</v>
      </c>
      <c r="R110" s="269"/>
      <c r="S110" s="269"/>
      <c r="T110" s="269"/>
      <c r="U110" s="372">
        <v>25</v>
      </c>
      <c r="V110" s="263">
        <f t="shared" si="66"/>
        <v>0</v>
      </c>
      <c r="W110" s="269"/>
      <c r="X110" s="269"/>
      <c r="Y110" s="269"/>
      <c r="Z110" s="276" t="s">
        <v>376</v>
      </c>
      <c r="AA110" s="318"/>
      <c r="AB110" s="319"/>
      <c r="AC110" s="320"/>
      <c r="AD110" s="320"/>
      <c r="AE110" s="320">
        <v>31</v>
      </c>
      <c r="AF110" s="320"/>
      <c r="AG110" s="320"/>
    </row>
    <row r="111" spans="1:33" s="297" customFormat="1" ht="15.75" hidden="1">
      <c r="A111" s="40"/>
      <c r="B111" s="76" t="s">
        <v>87</v>
      </c>
      <c r="C111" s="53" t="s">
        <v>88</v>
      </c>
      <c r="D111" s="236">
        <v>330</v>
      </c>
      <c r="E111" s="263">
        <f t="shared" si="62"/>
        <v>0</v>
      </c>
      <c r="F111" s="236">
        <v>77</v>
      </c>
      <c r="G111" s="263">
        <f t="shared" si="63"/>
        <v>0</v>
      </c>
      <c r="H111" s="238">
        <f>SUM(H112:H115)</f>
        <v>0</v>
      </c>
      <c r="I111" s="238">
        <f>SUM(I112:I115)</f>
        <v>0</v>
      </c>
      <c r="J111" s="238">
        <f>SUM(J112:J115)</f>
        <v>0</v>
      </c>
      <c r="K111" s="236">
        <v>88</v>
      </c>
      <c r="L111" s="263">
        <f t="shared" si="64"/>
        <v>0</v>
      </c>
      <c r="M111" s="238">
        <f>SUM(M112:M115)</f>
        <v>0</v>
      </c>
      <c r="N111" s="238">
        <f>SUM(N112:N115)</f>
        <v>0</v>
      </c>
      <c r="O111" s="238">
        <f>SUM(O112:O115)</f>
        <v>0</v>
      </c>
      <c r="P111" s="236">
        <v>88</v>
      </c>
      <c r="Q111" s="263">
        <f t="shared" si="65"/>
        <v>0</v>
      </c>
      <c r="R111" s="238">
        <f>SUM(R112:R115)</f>
        <v>0</v>
      </c>
      <c r="S111" s="238">
        <f>SUM(S112:S115)</f>
        <v>0</v>
      </c>
      <c r="T111" s="238">
        <f>SUM(T112:T115)</f>
        <v>0</v>
      </c>
      <c r="U111" s="236">
        <v>77</v>
      </c>
      <c r="V111" s="263">
        <f t="shared" si="66"/>
        <v>0</v>
      </c>
      <c r="W111" s="238">
        <f>SUM(W112:W115)</f>
        <v>0</v>
      </c>
      <c r="X111" s="238">
        <f>SUM(X112:X115)</f>
        <v>0</v>
      </c>
      <c r="Y111" s="238">
        <f>SUM(Y112:Y115)</f>
        <v>0</v>
      </c>
      <c r="Z111" s="209"/>
      <c r="AA111" s="296"/>
      <c r="AB111" s="178" t="s">
        <v>367</v>
      </c>
      <c r="AC111" s="179"/>
      <c r="AD111" s="179"/>
      <c r="AE111" s="179"/>
      <c r="AF111" s="179"/>
      <c r="AG111" s="179"/>
    </row>
    <row r="112" spans="1:33" s="291" customFormat="1" ht="15.75" hidden="1">
      <c r="A112" s="77"/>
      <c r="B112" s="78" t="s">
        <v>89</v>
      </c>
      <c r="C112" s="53" t="s">
        <v>88</v>
      </c>
      <c r="D112" s="236">
        <v>60</v>
      </c>
      <c r="E112" s="263">
        <f t="shared" si="62"/>
        <v>0</v>
      </c>
      <c r="F112" s="236">
        <v>15</v>
      </c>
      <c r="G112" s="263">
        <f t="shared" si="63"/>
        <v>0</v>
      </c>
      <c r="H112" s="238"/>
      <c r="I112" s="238"/>
      <c r="J112" s="238"/>
      <c r="K112" s="236">
        <v>15</v>
      </c>
      <c r="L112" s="263">
        <f t="shared" si="64"/>
        <v>0</v>
      </c>
      <c r="M112" s="238"/>
      <c r="N112" s="238"/>
      <c r="O112" s="238"/>
      <c r="P112" s="236">
        <v>15</v>
      </c>
      <c r="Q112" s="263">
        <f t="shared" si="65"/>
        <v>0</v>
      </c>
      <c r="R112" s="238"/>
      <c r="S112" s="238"/>
      <c r="T112" s="238"/>
      <c r="U112" s="236">
        <v>15</v>
      </c>
      <c r="V112" s="263">
        <f t="shared" si="66"/>
        <v>0</v>
      </c>
      <c r="W112" s="238"/>
      <c r="X112" s="238"/>
      <c r="Y112" s="238"/>
      <c r="Z112" s="209" t="s">
        <v>379</v>
      </c>
      <c r="AA112" s="178"/>
      <c r="AB112" s="178"/>
      <c r="AC112" s="179"/>
      <c r="AD112" s="179"/>
      <c r="AE112" s="179">
        <v>4</v>
      </c>
      <c r="AF112" s="179"/>
      <c r="AG112" s="179"/>
    </row>
    <row r="113" spans="1:33" s="179" customFormat="1" ht="15.75" hidden="1">
      <c r="A113" s="81"/>
      <c r="B113" s="82" t="s">
        <v>91</v>
      </c>
      <c r="C113" s="53" t="s">
        <v>92</v>
      </c>
      <c r="D113" s="236">
        <v>120</v>
      </c>
      <c r="E113" s="263">
        <f t="shared" si="62"/>
        <v>0</v>
      </c>
      <c r="F113" s="236">
        <v>30</v>
      </c>
      <c r="G113" s="263">
        <f t="shared" si="63"/>
        <v>0</v>
      </c>
      <c r="H113" s="238"/>
      <c r="I113" s="238"/>
      <c r="J113" s="238"/>
      <c r="K113" s="236">
        <v>30</v>
      </c>
      <c r="L113" s="263">
        <f t="shared" si="64"/>
        <v>0</v>
      </c>
      <c r="M113" s="238"/>
      <c r="N113" s="238"/>
      <c r="O113" s="238"/>
      <c r="P113" s="236">
        <v>30</v>
      </c>
      <c r="Q113" s="263">
        <f t="shared" si="65"/>
        <v>0</v>
      </c>
      <c r="R113" s="238"/>
      <c r="S113" s="238"/>
      <c r="T113" s="238"/>
      <c r="U113" s="236">
        <v>30</v>
      </c>
      <c r="V113" s="263">
        <f t="shared" si="66"/>
        <v>0</v>
      </c>
      <c r="W113" s="238"/>
      <c r="X113" s="238"/>
      <c r="Y113" s="238"/>
      <c r="Z113" s="209" t="s">
        <v>379</v>
      </c>
      <c r="AA113" s="177"/>
      <c r="AB113" s="178"/>
      <c r="AE113" s="179">
        <v>4</v>
      </c>
    </row>
    <row r="114" spans="1:33" s="291" customFormat="1" ht="15.75" hidden="1">
      <c r="A114" s="77"/>
      <c r="B114" s="78" t="s">
        <v>93</v>
      </c>
      <c r="C114" s="53" t="s">
        <v>88</v>
      </c>
      <c r="D114" s="236">
        <v>140</v>
      </c>
      <c r="E114" s="263">
        <f t="shared" si="62"/>
        <v>0</v>
      </c>
      <c r="F114" s="236">
        <v>30</v>
      </c>
      <c r="G114" s="263">
        <f t="shared" si="63"/>
        <v>0</v>
      </c>
      <c r="H114" s="238"/>
      <c r="I114" s="238"/>
      <c r="J114" s="238"/>
      <c r="K114" s="236">
        <v>40</v>
      </c>
      <c r="L114" s="263">
        <f t="shared" si="64"/>
        <v>0</v>
      </c>
      <c r="M114" s="238"/>
      <c r="N114" s="238"/>
      <c r="O114" s="238"/>
      <c r="P114" s="236">
        <v>40</v>
      </c>
      <c r="Q114" s="263">
        <f t="shared" si="65"/>
        <v>0</v>
      </c>
      <c r="R114" s="238"/>
      <c r="S114" s="238"/>
      <c r="T114" s="238"/>
      <c r="U114" s="236">
        <v>30</v>
      </c>
      <c r="V114" s="263">
        <f t="shared" si="66"/>
        <v>0</v>
      </c>
      <c r="W114" s="238"/>
      <c r="X114" s="238"/>
      <c r="Y114" s="238"/>
      <c r="Z114" s="209" t="s">
        <v>379</v>
      </c>
      <c r="AA114" s="178"/>
      <c r="AB114" s="178"/>
      <c r="AC114" s="179"/>
      <c r="AD114" s="179"/>
      <c r="AE114" s="179">
        <v>4</v>
      </c>
      <c r="AF114" s="179"/>
      <c r="AG114" s="179"/>
    </row>
    <row r="115" spans="1:33" s="291" customFormat="1" ht="15.75" hidden="1">
      <c r="A115" s="77"/>
      <c r="B115" s="78" t="s">
        <v>95</v>
      </c>
      <c r="C115" s="53" t="s">
        <v>88</v>
      </c>
      <c r="D115" s="236">
        <v>10</v>
      </c>
      <c r="E115" s="263">
        <f t="shared" si="62"/>
        <v>0</v>
      </c>
      <c r="F115" s="236">
        <v>2</v>
      </c>
      <c r="G115" s="263">
        <f t="shared" si="63"/>
        <v>0</v>
      </c>
      <c r="H115" s="238"/>
      <c r="I115" s="238"/>
      <c r="J115" s="238"/>
      <c r="K115" s="236">
        <v>3</v>
      </c>
      <c r="L115" s="263">
        <f t="shared" si="64"/>
        <v>0</v>
      </c>
      <c r="M115" s="238"/>
      <c r="N115" s="238"/>
      <c r="O115" s="238"/>
      <c r="P115" s="236">
        <v>3</v>
      </c>
      <c r="Q115" s="263">
        <f t="shared" si="65"/>
        <v>0</v>
      </c>
      <c r="R115" s="238"/>
      <c r="S115" s="238"/>
      <c r="T115" s="238"/>
      <c r="U115" s="236">
        <v>2</v>
      </c>
      <c r="V115" s="263">
        <f t="shared" si="66"/>
        <v>0</v>
      </c>
      <c r="W115" s="238"/>
      <c r="X115" s="238"/>
      <c r="Y115" s="238"/>
      <c r="Z115" s="209" t="s">
        <v>379</v>
      </c>
      <c r="AA115" s="178"/>
      <c r="AB115" s="178"/>
      <c r="AC115" s="179"/>
      <c r="AD115" s="179"/>
      <c r="AE115" s="179">
        <v>4</v>
      </c>
      <c r="AF115" s="179"/>
      <c r="AG115" s="179"/>
    </row>
    <row r="116" spans="1:33" s="202" customFormat="1" ht="27" hidden="1" customHeight="1">
      <c r="A116" s="94"/>
      <c r="B116" s="72" t="s">
        <v>434</v>
      </c>
      <c r="C116" s="53"/>
      <c r="D116" s="236"/>
      <c r="E116" s="238"/>
      <c r="F116" s="236"/>
      <c r="G116" s="238"/>
      <c r="H116" s="238"/>
      <c r="I116" s="238"/>
      <c r="J116" s="238"/>
      <c r="K116" s="236"/>
      <c r="L116" s="238"/>
      <c r="M116" s="238"/>
      <c r="N116" s="238"/>
      <c r="O116" s="238"/>
      <c r="P116" s="236"/>
      <c r="Q116" s="238"/>
      <c r="R116" s="238"/>
      <c r="S116" s="238"/>
      <c r="T116" s="238"/>
      <c r="U116" s="236"/>
      <c r="V116" s="238"/>
      <c r="W116" s="238"/>
      <c r="X116" s="238"/>
      <c r="Y116" s="238"/>
      <c r="Z116" s="209"/>
      <c r="AA116" s="201"/>
      <c r="AB116" s="178"/>
      <c r="AC116" s="179"/>
      <c r="AD116" s="179"/>
      <c r="AE116" s="179"/>
      <c r="AF116" s="179"/>
      <c r="AG116" s="179"/>
    </row>
    <row r="117" spans="1:33" s="297" customFormat="1" ht="15.75" hidden="1">
      <c r="A117" s="75"/>
      <c r="B117" s="76" t="s">
        <v>96</v>
      </c>
      <c r="C117" s="53" t="s">
        <v>24</v>
      </c>
      <c r="D117" s="236">
        <v>7517</v>
      </c>
      <c r="E117" s="263">
        <f t="shared" ref="E117:E150" si="74">SUM(G117,L117,Q117,V117)</f>
        <v>0</v>
      </c>
      <c r="F117" s="236">
        <v>1412</v>
      </c>
      <c r="G117" s="263">
        <f t="shared" ref="G117:G180" si="75">SUM(H117:J117)</f>
        <v>0</v>
      </c>
      <c r="H117" s="238">
        <f t="shared" ref="H117" si="76">SUM(H118,H121)</f>
        <v>0</v>
      </c>
      <c r="I117" s="238">
        <f t="shared" ref="I117" si="77">SUM(I118,I121)</f>
        <v>0</v>
      </c>
      <c r="J117" s="238">
        <f>SUM(J118,J121)</f>
        <v>0</v>
      </c>
      <c r="K117" s="236">
        <v>1884</v>
      </c>
      <c r="L117" s="263">
        <f t="shared" ref="L117:L180" si="78">SUM(M117:O117)</f>
        <v>0</v>
      </c>
      <c r="M117" s="238">
        <f t="shared" ref="M117" si="79">SUM(M118,M121)</f>
        <v>0</v>
      </c>
      <c r="N117" s="238">
        <f t="shared" ref="N117" si="80">SUM(N118,N121)</f>
        <v>0</v>
      </c>
      <c r="O117" s="238">
        <f>SUM(O118,O121)</f>
        <v>0</v>
      </c>
      <c r="P117" s="236">
        <v>2135</v>
      </c>
      <c r="Q117" s="263">
        <f t="shared" ref="Q117:Q180" si="81">SUM(R117:T117)</f>
        <v>0</v>
      </c>
      <c r="R117" s="238">
        <f t="shared" ref="R117" si="82">SUM(R118,R121)</f>
        <v>0</v>
      </c>
      <c r="S117" s="238">
        <f t="shared" ref="S117" si="83">SUM(S118,S121)</f>
        <v>0</v>
      </c>
      <c r="T117" s="238">
        <f>SUM(T118,T121)</f>
        <v>0</v>
      </c>
      <c r="U117" s="236">
        <v>2086</v>
      </c>
      <c r="V117" s="263">
        <f t="shared" ref="V117:V180" si="84">SUM(W117:Y117)</f>
        <v>0</v>
      </c>
      <c r="W117" s="238">
        <f t="shared" ref="W117:X117" si="85">SUM(W118,W121)</f>
        <v>0</v>
      </c>
      <c r="X117" s="238">
        <f t="shared" si="85"/>
        <v>0</v>
      </c>
      <c r="Y117" s="238">
        <f>SUM(Y118,Y121)</f>
        <v>0</v>
      </c>
      <c r="Z117" s="209"/>
      <c r="AA117" s="296"/>
      <c r="AB117" s="178" t="s">
        <v>510</v>
      </c>
      <c r="AC117" s="179"/>
      <c r="AD117" s="179"/>
      <c r="AE117" s="179"/>
      <c r="AF117" s="179"/>
      <c r="AG117" s="179"/>
    </row>
    <row r="118" spans="1:33" s="297" customFormat="1" ht="32.25" hidden="1" customHeight="1">
      <c r="A118" s="75"/>
      <c r="B118" s="76" t="s">
        <v>97</v>
      </c>
      <c r="C118" s="53" t="s">
        <v>24</v>
      </c>
      <c r="D118" s="236">
        <v>5062</v>
      </c>
      <c r="E118" s="263">
        <f t="shared" si="74"/>
        <v>0</v>
      </c>
      <c r="F118" s="236">
        <v>811</v>
      </c>
      <c r="G118" s="263">
        <f t="shared" si="75"/>
        <v>0</v>
      </c>
      <c r="H118" s="238">
        <f t="shared" ref="H118" si="86">SUM(H119)</f>
        <v>0</v>
      </c>
      <c r="I118" s="238">
        <f t="shared" ref="I118" si="87">SUM(I119)</f>
        <v>0</v>
      </c>
      <c r="J118" s="238">
        <f>SUM(J119)</f>
        <v>0</v>
      </c>
      <c r="K118" s="236">
        <v>1273</v>
      </c>
      <c r="L118" s="263">
        <f t="shared" si="78"/>
        <v>0</v>
      </c>
      <c r="M118" s="238">
        <f t="shared" ref="M118" si="88">SUM(M119)</f>
        <v>0</v>
      </c>
      <c r="N118" s="238">
        <f t="shared" ref="N118" si="89">SUM(N119)</f>
        <v>0</v>
      </c>
      <c r="O118" s="238">
        <f>SUM(O119)</f>
        <v>0</v>
      </c>
      <c r="P118" s="236">
        <v>1494</v>
      </c>
      <c r="Q118" s="263">
        <f t="shared" si="81"/>
        <v>0</v>
      </c>
      <c r="R118" s="238">
        <f t="shared" ref="R118" si="90">SUM(R119)</f>
        <v>0</v>
      </c>
      <c r="S118" s="238">
        <f t="shared" ref="S118" si="91">SUM(S119)</f>
        <v>0</v>
      </c>
      <c r="T118" s="238">
        <f>SUM(T119)</f>
        <v>0</v>
      </c>
      <c r="U118" s="236">
        <v>1484</v>
      </c>
      <c r="V118" s="263">
        <f t="shared" si="84"/>
        <v>0</v>
      </c>
      <c r="W118" s="238">
        <f t="shared" ref="W118:X118" si="92">SUM(W119)</f>
        <v>0</v>
      </c>
      <c r="X118" s="238">
        <f t="shared" si="92"/>
        <v>0</v>
      </c>
      <c r="Y118" s="238">
        <f>SUM(Y119)</f>
        <v>0</v>
      </c>
      <c r="Z118" s="209"/>
      <c r="AA118" s="296"/>
      <c r="AB118" s="178" t="s">
        <v>511</v>
      </c>
      <c r="AC118" s="179"/>
      <c r="AD118" s="179"/>
      <c r="AE118" s="179"/>
      <c r="AF118" s="179"/>
      <c r="AG118" s="179"/>
    </row>
    <row r="119" spans="1:33" s="297" customFormat="1" ht="15.75" hidden="1">
      <c r="A119" s="75"/>
      <c r="B119" s="82" t="s">
        <v>98</v>
      </c>
      <c r="C119" s="53" t="s">
        <v>24</v>
      </c>
      <c r="D119" s="236">
        <v>115</v>
      </c>
      <c r="E119" s="263">
        <f t="shared" si="74"/>
        <v>0</v>
      </c>
      <c r="F119" s="236">
        <v>30</v>
      </c>
      <c r="G119" s="263">
        <f t="shared" si="75"/>
        <v>0</v>
      </c>
      <c r="H119" s="269"/>
      <c r="I119" s="269"/>
      <c r="J119" s="269"/>
      <c r="K119" s="236">
        <v>30</v>
      </c>
      <c r="L119" s="263">
        <f t="shared" si="78"/>
        <v>0</v>
      </c>
      <c r="M119" s="269"/>
      <c r="N119" s="269"/>
      <c r="O119" s="269"/>
      <c r="P119" s="236">
        <v>30</v>
      </c>
      <c r="Q119" s="263">
        <f t="shared" si="81"/>
        <v>0</v>
      </c>
      <c r="R119" s="269"/>
      <c r="S119" s="269"/>
      <c r="T119" s="269"/>
      <c r="U119" s="236">
        <v>25</v>
      </c>
      <c r="V119" s="263">
        <f t="shared" si="84"/>
        <v>0</v>
      </c>
      <c r="W119" s="269"/>
      <c r="X119" s="269"/>
      <c r="Y119" s="269"/>
      <c r="Z119" s="209" t="s">
        <v>377</v>
      </c>
      <c r="AA119" s="177"/>
      <c r="AB119" s="177"/>
      <c r="AC119" s="179"/>
      <c r="AD119" s="179"/>
      <c r="AE119" s="179">
        <v>22</v>
      </c>
      <c r="AF119" s="179"/>
      <c r="AG119" s="179"/>
    </row>
    <row r="120" spans="1:33" s="297" customFormat="1" ht="15.75" hidden="1">
      <c r="A120" s="75"/>
      <c r="B120" s="82" t="s">
        <v>274</v>
      </c>
      <c r="C120" s="53" t="s">
        <v>24</v>
      </c>
      <c r="D120" s="236">
        <v>4947</v>
      </c>
      <c r="E120" s="263">
        <f t="shared" si="74"/>
        <v>0</v>
      </c>
      <c r="F120" s="236">
        <v>781</v>
      </c>
      <c r="G120" s="263">
        <f t="shared" si="75"/>
        <v>0</v>
      </c>
      <c r="H120" s="269"/>
      <c r="I120" s="269"/>
      <c r="J120" s="269"/>
      <c r="K120" s="236">
        <v>1243</v>
      </c>
      <c r="L120" s="263">
        <f t="shared" si="78"/>
        <v>0</v>
      </c>
      <c r="M120" s="269"/>
      <c r="N120" s="269"/>
      <c r="O120" s="269"/>
      <c r="P120" s="236">
        <v>1464</v>
      </c>
      <c r="Q120" s="263">
        <f t="shared" si="81"/>
        <v>0</v>
      </c>
      <c r="R120" s="269"/>
      <c r="S120" s="269"/>
      <c r="T120" s="269"/>
      <c r="U120" s="236">
        <v>1459</v>
      </c>
      <c r="V120" s="263">
        <f t="shared" si="84"/>
        <v>0</v>
      </c>
      <c r="W120" s="269"/>
      <c r="X120" s="269"/>
      <c r="Y120" s="269"/>
      <c r="Z120" s="209" t="s">
        <v>240</v>
      </c>
      <c r="AA120" s="177"/>
      <c r="AB120" s="177"/>
      <c r="AC120" s="179"/>
      <c r="AD120" s="179"/>
      <c r="AE120" s="179">
        <v>32</v>
      </c>
      <c r="AF120" s="179"/>
      <c r="AG120" s="179"/>
    </row>
    <row r="121" spans="1:33" s="297" customFormat="1" ht="40.5" hidden="1" customHeight="1">
      <c r="A121" s="75"/>
      <c r="B121" s="76" t="s">
        <v>99</v>
      </c>
      <c r="C121" s="53" t="s">
        <v>24</v>
      </c>
      <c r="D121" s="236">
        <v>2285</v>
      </c>
      <c r="E121" s="263">
        <f t="shared" si="74"/>
        <v>0</v>
      </c>
      <c r="F121" s="236">
        <v>571</v>
      </c>
      <c r="G121" s="263">
        <f t="shared" si="75"/>
        <v>0</v>
      </c>
      <c r="H121" s="238">
        <f t="shared" ref="H121" si="93">SUM(H122)</f>
        <v>0</v>
      </c>
      <c r="I121" s="238">
        <f t="shared" ref="I121" si="94">SUM(I122)</f>
        <v>0</v>
      </c>
      <c r="J121" s="238">
        <f>SUM(J122)</f>
        <v>0</v>
      </c>
      <c r="K121" s="236">
        <v>571</v>
      </c>
      <c r="L121" s="263">
        <f t="shared" si="78"/>
        <v>0</v>
      </c>
      <c r="M121" s="238">
        <f t="shared" ref="M121" si="95">SUM(M122)</f>
        <v>0</v>
      </c>
      <c r="N121" s="238">
        <f t="shared" ref="N121" si="96">SUM(N122)</f>
        <v>0</v>
      </c>
      <c r="O121" s="238">
        <f>SUM(O122)</f>
        <v>0</v>
      </c>
      <c r="P121" s="236">
        <v>571</v>
      </c>
      <c r="Q121" s="263">
        <f t="shared" si="81"/>
        <v>0</v>
      </c>
      <c r="R121" s="238">
        <f t="shared" ref="R121" si="97">SUM(R122)</f>
        <v>0</v>
      </c>
      <c r="S121" s="238">
        <f t="shared" ref="S121" si="98">SUM(S122)</f>
        <v>0</v>
      </c>
      <c r="T121" s="238">
        <f>SUM(T122)</f>
        <v>0</v>
      </c>
      <c r="U121" s="236">
        <v>572</v>
      </c>
      <c r="V121" s="263">
        <f t="shared" si="84"/>
        <v>0</v>
      </c>
      <c r="W121" s="238">
        <f t="shared" ref="W121:X121" si="99">SUM(W122)</f>
        <v>0</v>
      </c>
      <c r="X121" s="238">
        <f t="shared" si="99"/>
        <v>0</v>
      </c>
      <c r="Y121" s="238">
        <f>SUM(Y122)</f>
        <v>0</v>
      </c>
      <c r="Z121" s="209"/>
      <c r="AA121" s="296"/>
      <c r="AB121" s="178" t="s">
        <v>512</v>
      </c>
      <c r="AC121" s="179"/>
      <c r="AD121" s="179"/>
      <c r="AE121" s="179"/>
      <c r="AF121" s="179"/>
      <c r="AG121" s="179"/>
    </row>
    <row r="122" spans="1:33" s="297" customFormat="1" ht="15.75" hidden="1">
      <c r="A122" s="75"/>
      <c r="B122" s="76" t="s">
        <v>100</v>
      </c>
      <c r="C122" s="53" t="s">
        <v>24</v>
      </c>
      <c r="D122" s="236">
        <v>1625</v>
      </c>
      <c r="E122" s="263">
        <f t="shared" si="74"/>
        <v>0</v>
      </c>
      <c r="F122" s="236">
        <v>406</v>
      </c>
      <c r="G122" s="263">
        <f t="shared" si="75"/>
        <v>0</v>
      </c>
      <c r="H122" s="269"/>
      <c r="I122" s="269"/>
      <c r="J122" s="269"/>
      <c r="K122" s="236">
        <v>406</v>
      </c>
      <c r="L122" s="263">
        <f t="shared" si="78"/>
        <v>0</v>
      </c>
      <c r="M122" s="269"/>
      <c r="N122" s="269"/>
      <c r="O122" s="269"/>
      <c r="P122" s="236">
        <v>406</v>
      </c>
      <c r="Q122" s="263">
        <f t="shared" si="81"/>
        <v>0</v>
      </c>
      <c r="R122" s="269"/>
      <c r="S122" s="269"/>
      <c r="T122" s="269"/>
      <c r="U122" s="236">
        <v>407</v>
      </c>
      <c r="V122" s="263">
        <f t="shared" si="84"/>
        <v>0</v>
      </c>
      <c r="W122" s="269"/>
      <c r="X122" s="269"/>
      <c r="Y122" s="269"/>
      <c r="Z122" s="209" t="s">
        <v>377</v>
      </c>
      <c r="AA122" s="296"/>
      <c r="AB122" s="178"/>
      <c r="AC122" s="179"/>
      <c r="AD122" s="179"/>
      <c r="AE122" s="179">
        <v>22</v>
      </c>
      <c r="AF122" s="179"/>
      <c r="AG122" s="179"/>
    </row>
    <row r="123" spans="1:33" s="297" customFormat="1" ht="15.75" hidden="1">
      <c r="A123" s="87"/>
      <c r="B123" s="76" t="s">
        <v>101</v>
      </c>
      <c r="C123" s="53" t="s">
        <v>24</v>
      </c>
      <c r="D123" s="236">
        <v>660</v>
      </c>
      <c r="E123" s="263">
        <f t="shared" si="74"/>
        <v>0</v>
      </c>
      <c r="F123" s="236">
        <v>165</v>
      </c>
      <c r="G123" s="263">
        <f t="shared" si="75"/>
        <v>0</v>
      </c>
      <c r="H123" s="238">
        <f>SUM(H124:H125)</f>
        <v>0</v>
      </c>
      <c r="I123" s="238">
        <f>SUM(I124:I125)</f>
        <v>0</v>
      </c>
      <c r="J123" s="238">
        <f>SUM(J124:J125)</f>
        <v>0</v>
      </c>
      <c r="K123" s="236">
        <v>165</v>
      </c>
      <c r="L123" s="263">
        <f t="shared" si="78"/>
        <v>0</v>
      </c>
      <c r="M123" s="238">
        <f>SUM(M124:M125)</f>
        <v>0</v>
      </c>
      <c r="N123" s="238">
        <f>SUM(N124:N125)</f>
        <v>0</v>
      </c>
      <c r="O123" s="238">
        <f>SUM(O124:O125)</f>
        <v>0</v>
      </c>
      <c r="P123" s="236">
        <v>165</v>
      </c>
      <c r="Q123" s="263">
        <f t="shared" si="81"/>
        <v>0</v>
      </c>
      <c r="R123" s="238">
        <f>SUM(R124:R125)</f>
        <v>0</v>
      </c>
      <c r="S123" s="238">
        <f>SUM(S124:S125)</f>
        <v>0</v>
      </c>
      <c r="T123" s="238">
        <f>SUM(T124:T125)</f>
        <v>0</v>
      </c>
      <c r="U123" s="236">
        <v>165</v>
      </c>
      <c r="V123" s="263">
        <f t="shared" si="84"/>
        <v>0</v>
      </c>
      <c r="W123" s="238">
        <f>SUM(W124:W125)</f>
        <v>0</v>
      </c>
      <c r="X123" s="238">
        <f>SUM(X124:X125)</f>
        <v>0</v>
      </c>
      <c r="Y123" s="238">
        <f>SUM(Y124:Y125)</f>
        <v>0</v>
      </c>
      <c r="Z123" s="209"/>
      <c r="AA123" s="296"/>
      <c r="AB123" s="178" t="s">
        <v>368</v>
      </c>
      <c r="AC123" s="179"/>
      <c r="AD123" s="179"/>
      <c r="AE123" s="179"/>
      <c r="AF123" s="179"/>
      <c r="AG123" s="179"/>
    </row>
    <row r="124" spans="1:33" s="297" customFormat="1" ht="15.75" hidden="1">
      <c r="A124" s="95"/>
      <c r="B124" s="96" t="s">
        <v>102</v>
      </c>
      <c r="C124" s="60" t="s">
        <v>24</v>
      </c>
      <c r="D124" s="236">
        <v>60</v>
      </c>
      <c r="E124" s="263">
        <f t="shared" si="74"/>
        <v>0</v>
      </c>
      <c r="F124" s="236">
        <v>15</v>
      </c>
      <c r="G124" s="263">
        <f t="shared" si="75"/>
        <v>0</v>
      </c>
      <c r="H124" s="238"/>
      <c r="I124" s="238"/>
      <c r="J124" s="238"/>
      <c r="K124" s="236">
        <v>15</v>
      </c>
      <c r="L124" s="263">
        <f t="shared" si="78"/>
        <v>0</v>
      </c>
      <c r="M124" s="238"/>
      <c r="N124" s="238"/>
      <c r="O124" s="238"/>
      <c r="P124" s="236">
        <v>15</v>
      </c>
      <c r="Q124" s="263">
        <f t="shared" si="81"/>
        <v>0</v>
      </c>
      <c r="R124" s="238"/>
      <c r="S124" s="238"/>
      <c r="T124" s="238"/>
      <c r="U124" s="236">
        <v>15</v>
      </c>
      <c r="V124" s="263">
        <f t="shared" si="84"/>
        <v>0</v>
      </c>
      <c r="W124" s="238"/>
      <c r="X124" s="238"/>
      <c r="Y124" s="238"/>
      <c r="Z124" s="209" t="s">
        <v>379</v>
      </c>
      <c r="AA124" s="296"/>
      <c r="AB124" s="178"/>
      <c r="AC124" s="179"/>
      <c r="AD124" s="179"/>
      <c r="AE124" s="179">
        <v>4</v>
      </c>
      <c r="AF124" s="179"/>
      <c r="AG124" s="179"/>
    </row>
    <row r="125" spans="1:33" s="297" customFormat="1" ht="15.75" hidden="1">
      <c r="A125" s="75"/>
      <c r="B125" s="76" t="s">
        <v>103</v>
      </c>
      <c r="C125" s="53" t="s">
        <v>24</v>
      </c>
      <c r="D125" s="236">
        <v>600</v>
      </c>
      <c r="E125" s="263">
        <f t="shared" si="74"/>
        <v>0</v>
      </c>
      <c r="F125" s="236">
        <v>150</v>
      </c>
      <c r="G125" s="263">
        <f t="shared" si="75"/>
        <v>0</v>
      </c>
      <c r="H125" s="238"/>
      <c r="I125" s="238"/>
      <c r="J125" s="238"/>
      <c r="K125" s="236">
        <v>150</v>
      </c>
      <c r="L125" s="263">
        <f t="shared" si="78"/>
        <v>0</v>
      </c>
      <c r="M125" s="238"/>
      <c r="N125" s="238"/>
      <c r="O125" s="238"/>
      <c r="P125" s="236">
        <v>150</v>
      </c>
      <c r="Q125" s="263">
        <f t="shared" si="81"/>
        <v>0</v>
      </c>
      <c r="R125" s="238"/>
      <c r="S125" s="238"/>
      <c r="T125" s="238"/>
      <c r="U125" s="236">
        <v>150</v>
      </c>
      <c r="V125" s="263">
        <f t="shared" si="84"/>
        <v>0</v>
      </c>
      <c r="W125" s="238"/>
      <c r="X125" s="238"/>
      <c r="Y125" s="238"/>
      <c r="Z125" s="209" t="s">
        <v>379</v>
      </c>
      <c r="AA125" s="296" t="s">
        <v>250</v>
      </c>
      <c r="AB125" s="178"/>
      <c r="AC125" s="179"/>
      <c r="AD125" s="179"/>
      <c r="AE125" s="179">
        <v>4</v>
      </c>
      <c r="AF125" s="179"/>
      <c r="AG125" s="179"/>
    </row>
    <row r="126" spans="1:33" s="297" customFormat="1" ht="26.25" hidden="1" customHeight="1">
      <c r="A126" s="75"/>
      <c r="B126" s="76" t="s">
        <v>104</v>
      </c>
      <c r="C126" s="53" t="s">
        <v>105</v>
      </c>
      <c r="D126" s="236">
        <v>140</v>
      </c>
      <c r="E126" s="263">
        <f t="shared" si="74"/>
        <v>0</v>
      </c>
      <c r="F126" s="236">
        <v>30</v>
      </c>
      <c r="G126" s="263">
        <f t="shared" si="75"/>
        <v>0</v>
      </c>
      <c r="H126" s="238"/>
      <c r="I126" s="238"/>
      <c r="J126" s="238"/>
      <c r="K126" s="236">
        <v>40</v>
      </c>
      <c r="L126" s="263">
        <f t="shared" si="78"/>
        <v>0</v>
      </c>
      <c r="M126" s="238"/>
      <c r="N126" s="238"/>
      <c r="O126" s="238"/>
      <c r="P126" s="236">
        <v>40</v>
      </c>
      <c r="Q126" s="263">
        <f t="shared" si="81"/>
        <v>0</v>
      </c>
      <c r="R126" s="238"/>
      <c r="S126" s="238"/>
      <c r="T126" s="238"/>
      <c r="U126" s="236">
        <v>30</v>
      </c>
      <c r="V126" s="263">
        <f t="shared" si="84"/>
        <v>0</v>
      </c>
      <c r="W126" s="238"/>
      <c r="X126" s="238"/>
      <c r="Y126" s="238"/>
      <c r="Z126" s="209" t="s">
        <v>379</v>
      </c>
      <c r="AA126" s="296"/>
      <c r="AB126" s="178"/>
      <c r="AC126" s="179"/>
      <c r="AD126" s="179"/>
      <c r="AE126" s="179">
        <v>4</v>
      </c>
      <c r="AF126" s="179"/>
      <c r="AG126" s="179"/>
    </row>
    <row r="127" spans="1:33" s="100" customFormat="1" ht="25.5" hidden="1" customHeight="1">
      <c r="A127" s="322"/>
      <c r="B127" s="97" t="s">
        <v>106</v>
      </c>
      <c r="C127" s="212" t="s">
        <v>92</v>
      </c>
      <c r="D127" s="249">
        <v>30</v>
      </c>
      <c r="E127" s="263">
        <f t="shared" si="74"/>
        <v>0</v>
      </c>
      <c r="F127" s="249">
        <v>0</v>
      </c>
      <c r="G127" s="263">
        <f t="shared" si="75"/>
        <v>0</v>
      </c>
      <c r="H127" s="238"/>
      <c r="I127" s="238"/>
      <c r="J127" s="238"/>
      <c r="K127" s="249">
        <v>0</v>
      </c>
      <c r="L127" s="263">
        <f t="shared" si="78"/>
        <v>0</v>
      </c>
      <c r="M127" s="238"/>
      <c r="N127" s="238"/>
      <c r="O127" s="238"/>
      <c r="P127" s="249">
        <v>30</v>
      </c>
      <c r="Q127" s="263">
        <f t="shared" si="81"/>
        <v>0</v>
      </c>
      <c r="R127" s="238"/>
      <c r="S127" s="238"/>
      <c r="T127" s="238"/>
      <c r="U127" s="249">
        <v>0</v>
      </c>
      <c r="V127" s="263">
        <f t="shared" si="84"/>
        <v>0</v>
      </c>
      <c r="W127" s="238"/>
      <c r="X127" s="238"/>
      <c r="Y127" s="238"/>
      <c r="Z127" s="213" t="s">
        <v>379</v>
      </c>
      <c r="AA127" s="98"/>
      <c r="AB127" s="99"/>
      <c r="AC127" s="287"/>
      <c r="AD127" s="287"/>
      <c r="AE127" s="179">
        <v>4</v>
      </c>
      <c r="AF127" s="287"/>
      <c r="AG127" s="287"/>
    </row>
    <row r="128" spans="1:33" s="297" customFormat="1" ht="39" hidden="1" customHeight="1">
      <c r="A128" s="75"/>
      <c r="B128" s="76" t="s">
        <v>107</v>
      </c>
      <c r="C128" s="358" t="s">
        <v>108</v>
      </c>
      <c r="D128" s="236">
        <v>45062</v>
      </c>
      <c r="E128" s="263">
        <f t="shared" si="74"/>
        <v>0</v>
      </c>
      <c r="F128" s="236">
        <v>8140</v>
      </c>
      <c r="G128" s="263">
        <f t="shared" si="75"/>
        <v>0</v>
      </c>
      <c r="H128" s="238">
        <f t="shared" ref="H128:I128" si="100">SUM(H132)</f>
        <v>0</v>
      </c>
      <c r="I128" s="238">
        <f t="shared" si="100"/>
        <v>0</v>
      </c>
      <c r="J128" s="238">
        <f>SUM(J132)</f>
        <v>0</v>
      </c>
      <c r="K128" s="236">
        <v>11686</v>
      </c>
      <c r="L128" s="263">
        <f t="shared" si="78"/>
        <v>0</v>
      </c>
      <c r="M128" s="238">
        <f t="shared" ref="M128:N128" si="101">SUM(M132)</f>
        <v>0</v>
      </c>
      <c r="N128" s="238">
        <f t="shared" si="101"/>
        <v>0</v>
      </c>
      <c r="O128" s="238">
        <f>SUM(O132)</f>
        <v>0</v>
      </c>
      <c r="P128" s="236">
        <v>12784</v>
      </c>
      <c r="Q128" s="263">
        <f t="shared" si="81"/>
        <v>0</v>
      </c>
      <c r="R128" s="238">
        <f t="shared" ref="R128:S128" si="102">SUM(R132)</f>
        <v>0</v>
      </c>
      <c r="S128" s="238">
        <f t="shared" si="102"/>
        <v>0</v>
      </c>
      <c r="T128" s="238">
        <f>SUM(T132)</f>
        <v>0</v>
      </c>
      <c r="U128" s="236">
        <v>12452</v>
      </c>
      <c r="V128" s="263">
        <f t="shared" si="84"/>
        <v>0</v>
      </c>
      <c r="W128" s="238">
        <f t="shared" ref="W128:X128" si="103">SUM(W132)</f>
        <v>0</v>
      </c>
      <c r="X128" s="238">
        <f t="shared" si="103"/>
        <v>0</v>
      </c>
      <c r="Y128" s="238">
        <f>SUM(Y132)</f>
        <v>0</v>
      </c>
      <c r="Z128" s="209"/>
      <c r="AA128" s="296"/>
      <c r="AB128" s="323" t="s">
        <v>513</v>
      </c>
      <c r="AC128" s="179"/>
      <c r="AD128" s="179"/>
      <c r="AE128" s="179"/>
      <c r="AF128" s="179"/>
      <c r="AG128" s="179"/>
    </row>
    <row r="129" spans="1:33" s="297" customFormat="1" ht="15.75" hidden="1">
      <c r="A129" s="75"/>
      <c r="B129" s="76" t="s">
        <v>109</v>
      </c>
      <c r="C129" s="53" t="s">
        <v>61</v>
      </c>
      <c r="D129" s="236">
        <v>30752</v>
      </c>
      <c r="E129" s="263">
        <f t="shared" si="74"/>
        <v>0</v>
      </c>
      <c r="F129" s="236">
        <v>5428</v>
      </c>
      <c r="G129" s="263">
        <f t="shared" si="75"/>
        <v>0</v>
      </c>
      <c r="H129" s="238">
        <f>SUM(H130:H131)</f>
        <v>0</v>
      </c>
      <c r="I129" s="238">
        <f>SUM(I130:I131)</f>
        <v>0</v>
      </c>
      <c r="J129" s="238">
        <f>SUM(J130:J131)</f>
        <v>0</v>
      </c>
      <c r="K129" s="236">
        <v>8813</v>
      </c>
      <c r="L129" s="263">
        <f t="shared" si="78"/>
        <v>0</v>
      </c>
      <c r="M129" s="238">
        <f>SUM(M130:M131)</f>
        <v>0</v>
      </c>
      <c r="N129" s="238">
        <f>SUM(N130:N131)</f>
        <v>0</v>
      </c>
      <c r="O129" s="238">
        <f>SUM(O130:O131)</f>
        <v>0</v>
      </c>
      <c r="P129" s="236">
        <v>8256</v>
      </c>
      <c r="Q129" s="263">
        <f t="shared" si="81"/>
        <v>0</v>
      </c>
      <c r="R129" s="238">
        <f>SUM(R130:R131)</f>
        <v>0</v>
      </c>
      <c r="S129" s="238">
        <f>SUM(S130:S131)</f>
        <v>0</v>
      </c>
      <c r="T129" s="238">
        <f>SUM(T130:T131)</f>
        <v>0</v>
      </c>
      <c r="U129" s="236">
        <v>8255</v>
      </c>
      <c r="V129" s="263">
        <f t="shared" si="84"/>
        <v>0</v>
      </c>
      <c r="W129" s="238">
        <f>SUM(W130:W131)</f>
        <v>0</v>
      </c>
      <c r="X129" s="238">
        <f>SUM(X130:X131)</f>
        <v>0</v>
      </c>
      <c r="Y129" s="238">
        <f>SUM(Y130:Y131)</f>
        <v>0</v>
      </c>
      <c r="Z129" s="209"/>
      <c r="AA129" s="296"/>
      <c r="AB129" s="323" t="s">
        <v>369</v>
      </c>
      <c r="AC129" s="179"/>
      <c r="AD129" s="179"/>
      <c r="AE129" s="179"/>
      <c r="AF129" s="179"/>
      <c r="AG129" s="179"/>
    </row>
    <row r="130" spans="1:33" s="291" customFormat="1" ht="15.75" hidden="1">
      <c r="A130" s="77"/>
      <c r="B130" s="78" t="s">
        <v>110</v>
      </c>
      <c r="C130" s="53" t="s">
        <v>61</v>
      </c>
      <c r="D130" s="236">
        <v>10852</v>
      </c>
      <c r="E130" s="263">
        <f t="shared" si="74"/>
        <v>0</v>
      </c>
      <c r="F130" s="238">
        <v>1628</v>
      </c>
      <c r="G130" s="263">
        <f t="shared" si="75"/>
        <v>0</v>
      </c>
      <c r="H130" s="269"/>
      <c r="I130" s="269"/>
      <c r="J130" s="269"/>
      <c r="K130" s="238">
        <v>2713</v>
      </c>
      <c r="L130" s="263">
        <f t="shared" si="78"/>
        <v>0</v>
      </c>
      <c r="M130" s="269"/>
      <c r="N130" s="269"/>
      <c r="O130" s="269"/>
      <c r="P130" s="238">
        <v>3256</v>
      </c>
      <c r="Q130" s="263">
        <f t="shared" si="81"/>
        <v>0</v>
      </c>
      <c r="R130" s="269"/>
      <c r="S130" s="269"/>
      <c r="T130" s="269"/>
      <c r="U130" s="238">
        <v>3255</v>
      </c>
      <c r="V130" s="263">
        <f t="shared" si="84"/>
        <v>0</v>
      </c>
      <c r="W130" s="269"/>
      <c r="X130" s="269"/>
      <c r="Y130" s="269"/>
      <c r="Z130" s="209" t="s">
        <v>381</v>
      </c>
      <c r="AA130" s="178"/>
      <c r="AB130" s="178"/>
      <c r="AC130" s="179"/>
      <c r="AD130" s="179"/>
      <c r="AE130" s="179">
        <v>32</v>
      </c>
      <c r="AF130" s="179"/>
      <c r="AG130" s="179"/>
    </row>
    <row r="131" spans="1:33" s="291" customFormat="1" ht="33" hidden="1" customHeight="1">
      <c r="A131" s="77"/>
      <c r="B131" s="78" t="s">
        <v>271</v>
      </c>
      <c r="C131" s="53" t="s">
        <v>61</v>
      </c>
      <c r="D131" s="236">
        <v>19900</v>
      </c>
      <c r="E131" s="263">
        <f t="shared" si="74"/>
        <v>0</v>
      </c>
      <c r="F131" s="236">
        <v>3800</v>
      </c>
      <c r="G131" s="263">
        <f t="shared" si="75"/>
        <v>0</v>
      </c>
      <c r="H131" s="269"/>
      <c r="I131" s="269"/>
      <c r="J131" s="269"/>
      <c r="K131" s="236">
        <v>6100</v>
      </c>
      <c r="L131" s="263">
        <f t="shared" si="78"/>
        <v>0</v>
      </c>
      <c r="M131" s="269"/>
      <c r="N131" s="269"/>
      <c r="O131" s="269"/>
      <c r="P131" s="236">
        <v>5000</v>
      </c>
      <c r="Q131" s="263">
        <f t="shared" si="81"/>
        <v>0</v>
      </c>
      <c r="R131" s="269"/>
      <c r="S131" s="269"/>
      <c r="T131" s="269"/>
      <c r="U131" s="236">
        <v>5000</v>
      </c>
      <c r="V131" s="263">
        <f t="shared" si="84"/>
        <v>0</v>
      </c>
      <c r="W131" s="269"/>
      <c r="X131" s="269"/>
      <c r="Y131" s="269"/>
      <c r="Z131" s="277" t="s">
        <v>243</v>
      </c>
      <c r="AA131" s="178"/>
      <c r="AB131" s="178"/>
      <c r="AC131" s="179"/>
      <c r="AD131" s="179"/>
      <c r="AE131" s="179">
        <v>6</v>
      </c>
      <c r="AF131" s="179"/>
      <c r="AG131" s="179"/>
    </row>
    <row r="132" spans="1:33" s="297" customFormat="1" ht="15.75" hidden="1">
      <c r="A132" s="75"/>
      <c r="B132" s="76" t="s">
        <v>111</v>
      </c>
      <c r="C132" s="53" t="s">
        <v>61</v>
      </c>
      <c r="D132" s="236">
        <v>6050</v>
      </c>
      <c r="E132" s="263">
        <f t="shared" si="74"/>
        <v>0</v>
      </c>
      <c r="F132" s="236">
        <v>1615</v>
      </c>
      <c r="G132" s="263">
        <f t="shared" si="75"/>
        <v>0</v>
      </c>
      <c r="H132" s="269"/>
      <c r="I132" s="269"/>
      <c r="J132" s="269"/>
      <c r="K132" s="236">
        <v>1465</v>
      </c>
      <c r="L132" s="263">
        <f t="shared" si="78"/>
        <v>0</v>
      </c>
      <c r="M132" s="269"/>
      <c r="N132" s="269"/>
      <c r="O132" s="269"/>
      <c r="P132" s="236">
        <v>1560</v>
      </c>
      <c r="Q132" s="263">
        <f t="shared" si="81"/>
        <v>0</v>
      </c>
      <c r="R132" s="269"/>
      <c r="S132" s="269"/>
      <c r="T132" s="269"/>
      <c r="U132" s="236">
        <v>1410</v>
      </c>
      <c r="V132" s="263">
        <f t="shared" si="84"/>
        <v>0</v>
      </c>
      <c r="W132" s="269"/>
      <c r="X132" s="269"/>
      <c r="Y132" s="269"/>
      <c r="Z132" s="209" t="s">
        <v>380</v>
      </c>
      <c r="AA132" s="296"/>
      <c r="AB132" s="178"/>
      <c r="AC132" s="179"/>
      <c r="AD132" s="179"/>
      <c r="AE132" s="179">
        <v>22</v>
      </c>
      <c r="AF132" s="179"/>
      <c r="AG132" s="179"/>
    </row>
    <row r="133" spans="1:33" s="51" customFormat="1" ht="24.75" hidden="1" customHeight="1">
      <c r="A133" s="75"/>
      <c r="B133" s="76" t="s">
        <v>112</v>
      </c>
      <c r="C133" s="53" t="s">
        <v>71</v>
      </c>
      <c r="D133" s="236">
        <v>7720</v>
      </c>
      <c r="E133" s="237">
        <f t="shared" si="74"/>
        <v>0</v>
      </c>
      <c r="F133" s="236">
        <v>950</v>
      </c>
      <c r="G133" s="237">
        <f t="shared" si="75"/>
        <v>0</v>
      </c>
      <c r="H133" s="236">
        <f>SUM(H134:H135)</f>
        <v>0</v>
      </c>
      <c r="I133" s="236">
        <f>SUM(I134:I135)</f>
        <v>0</v>
      </c>
      <c r="J133" s="236">
        <f>SUM(J134:J135)</f>
        <v>0</v>
      </c>
      <c r="K133" s="236">
        <v>1290</v>
      </c>
      <c r="L133" s="237">
        <f t="shared" si="78"/>
        <v>0</v>
      </c>
      <c r="M133" s="236">
        <f>SUM(M134:M135)</f>
        <v>0</v>
      </c>
      <c r="N133" s="236">
        <f>SUM(N134:N135)</f>
        <v>0</v>
      </c>
      <c r="O133" s="236">
        <f>SUM(O134:O135)</f>
        <v>0</v>
      </c>
      <c r="P133" s="236">
        <v>2810</v>
      </c>
      <c r="Q133" s="237">
        <f t="shared" si="81"/>
        <v>0</v>
      </c>
      <c r="R133" s="236">
        <f>SUM(R134:R135)</f>
        <v>0</v>
      </c>
      <c r="S133" s="236">
        <f>SUM(S134:S135)</f>
        <v>0</v>
      </c>
      <c r="T133" s="236">
        <f>SUM(T134:T135)</f>
        <v>0</v>
      </c>
      <c r="U133" s="236">
        <v>2670</v>
      </c>
      <c r="V133" s="237">
        <f t="shared" si="84"/>
        <v>0</v>
      </c>
      <c r="W133" s="236">
        <f>SUM(W134:W135)</f>
        <v>0</v>
      </c>
      <c r="X133" s="236">
        <f>SUM(X134:X135)</f>
        <v>0</v>
      </c>
      <c r="Y133" s="236">
        <f>SUM(Y134:Y135)</f>
        <v>0</v>
      </c>
      <c r="Z133" s="209"/>
      <c r="AA133" s="50"/>
      <c r="AB133" s="8" t="s">
        <v>370</v>
      </c>
      <c r="AC133" s="21"/>
      <c r="AD133" s="21"/>
      <c r="AE133" s="21"/>
      <c r="AF133" s="21"/>
      <c r="AG133" s="21"/>
    </row>
    <row r="134" spans="1:33" s="291" customFormat="1" ht="27" hidden="1" customHeight="1">
      <c r="A134" s="77"/>
      <c r="B134" s="78" t="s">
        <v>110</v>
      </c>
      <c r="C134" s="53" t="s">
        <v>71</v>
      </c>
      <c r="D134" s="236">
        <v>4900</v>
      </c>
      <c r="E134" s="263">
        <f t="shared" si="74"/>
        <v>0</v>
      </c>
      <c r="F134" s="236">
        <v>950</v>
      </c>
      <c r="G134" s="263">
        <f t="shared" si="75"/>
        <v>0</v>
      </c>
      <c r="H134" s="269"/>
      <c r="I134" s="269"/>
      <c r="J134" s="269"/>
      <c r="K134" s="236">
        <v>1290</v>
      </c>
      <c r="L134" s="263">
        <f t="shared" si="78"/>
        <v>0</v>
      </c>
      <c r="M134" s="269"/>
      <c r="N134" s="269"/>
      <c r="O134" s="269"/>
      <c r="P134" s="236">
        <v>1400</v>
      </c>
      <c r="Q134" s="263">
        <f t="shared" si="81"/>
        <v>0</v>
      </c>
      <c r="R134" s="269"/>
      <c r="S134" s="269"/>
      <c r="T134" s="269"/>
      <c r="U134" s="236">
        <v>1260</v>
      </c>
      <c r="V134" s="263">
        <f t="shared" si="84"/>
        <v>0</v>
      </c>
      <c r="W134" s="269"/>
      <c r="X134" s="269"/>
      <c r="Y134" s="269"/>
      <c r="Z134" s="209" t="s">
        <v>381</v>
      </c>
      <c r="AA134" s="178"/>
      <c r="AB134" s="178"/>
      <c r="AC134" s="179"/>
      <c r="AD134" s="179"/>
      <c r="AE134" s="179">
        <v>32</v>
      </c>
      <c r="AF134" s="179"/>
      <c r="AG134" s="179"/>
    </row>
    <row r="135" spans="1:33" s="291" customFormat="1" ht="24" hidden="1" customHeight="1">
      <c r="A135" s="77"/>
      <c r="B135" s="78" t="s">
        <v>113</v>
      </c>
      <c r="C135" s="53" t="s">
        <v>71</v>
      </c>
      <c r="D135" s="236">
        <v>2820</v>
      </c>
      <c r="E135" s="263">
        <f t="shared" si="74"/>
        <v>0</v>
      </c>
      <c r="F135" s="236">
        <v>0</v>
      </c>
      <c r="G135" s="263">
        <f t="shared" si="75"/>
        <v>0</v>
      </c>
      <c r="H135" s="269"/>
      <c r="I135" s="269"/>
      <c r="J135" s="269"/>
      <c r="K135" s="236">
        <v>0</v>
      </c>
      <c r="L135" s="263">
        <f t="shared" si="78"/>
        <v>0</v>
      </c>
      <c r="M135" s="269"/>
      <c r="N135" s="269"/>
      <c r="O135" s="269"/>
      <c r="P135" s="236">
        <v>1410</v>
      </c>
      <c r="Q135" s="263">
        <f t="shared" si="81"/>
        <v>0</v>
      </c>
      <c r="R135" s="269"/>
      <c r="S135" s="269"/>
      <c r="T135" s="269"/>
      <c r="U135" s="236">
        <v>1410</v>
      </c>
      <c r="V135" s="263">
        <f t="shared" si="84"/>
        <v>0</v>
      </c>
      <c r="W135" s="269"/>
      <c r="X135" s="269"/>
      <c r="Y135" s="269"/>
      <c r="Z135" s="209" t="s">
        <v>243</v>
      </c>
      <c r="AA135" s="178"/>
      <c r="AB135" s="178"/>
      <c r="AC135" s="179"/>
      <c r="AD135" s="179"/>
      <c r="AE135" s="179">
        <v>6</v>
      </c>
      <c r="AF135" s="179"/>
      <c r="AG135" s="179"/>
    </row>
    <row r="136" spans="1:33" s="297" customFormat="1" ht="27" hidden="1" customHeight="1">
      <c r="A136" s="75"/>
      <c r="B136" s="76" t="s">
        <v>114</v>
      </c>
      <c r="C136" s="53" t="s">
        <v>115</v>
      </c>
      <c r="D136" s="236">
        <v>180</v>
      </c>
      <c r="E136" s="263">
        <f t="shared" si="74"/>
        <v>0</v>
      </c>
      <c r="F136" s="236">
        <v>60</v>
      </c>
      <c r="G136" s="263">
        <f t="shared" si="75"/>
        <v>0</v>
      </c>
      <c r="H136" s="238">
        <f>SUM(H137)</f>
        <v>0</v>
      </c>
      <c r="I136" s="238">
        <f>SUM(I137)</f>
        <v>0</v>
      </c>
      <c r="J136" s="238">
        <f>SUM(J137)</f>
        <v>0</v>
      </c>
      <c r="K136" s="236">
        <v>30</v>
      </c>
      <c r="L136" s="263">
        <f t="shared" si="78"/>
        <v>0</v>
      </c>
      <c r="M136" s="238">
        <f>SUM(M137)</f>
        <v>0</v>
      </c>
      <c r="N136" s="238">
        <f>SUM(N137)</f>
        <v>0</v>
      </c>
      <c r="O136" s="238">
        <f>SUM(O137)</f>
        <v>0</v>
      </c>
      <c r="P136" s="236">
        <v>60</v>
      </c>
      <c r="Q136" s="263">
        <f t="shared" si="81"/>
        <v>0</v>
      </c>
      <c r="R136" s="238">
        <f>SUM(R137)</f>
        <v>0</v>
      </c>
      <c r="S136" s="238">
        <f>SUM(S137)</f>
        <v>0</v>
      </c>
      <c r="T136" s="238">
        <f>SUM(T137)</f>
        <v>0</v>
      </c>
      <c r="U136" s="236">
        <v>30</v>
      </c>
      <c r="V136" s="263">
        <f t="shared" si="84"/>
        <v>0</v>
      </c>
      <c r="W136" s="238">
        <f>SUM(W137)</f>
        <v>0</v>
      </c>
      <c r="X136" s="238">
        <f>SUM(X137)</f>
        <v>0</v>
      </c>
      <c r="Y136" s="238">
        <f>SUM(Y137)</f>
        <v>0</v>
      </c>
      <c r="Z136" s="209"/>
      <c r="AA136" s="296"/>
      <c r="AB136" s="323" t="s">
        <v>371</v>
      </c>
      <c r="AC136" s="179"/>
      <c r="AD136" s="179"/>
      <c r="AE136" s="179"/>
      <c r="AF136" s="179"/>
      <c r="AG136" s="179"/>
    </row>
    <row r="137" spans="1:33" s="291" customFormat="1" ht="27" hidden="1" customHeight="1">
      <c r="A137" s="77"/>
      <c r="B137" s="78" t="s">
        <v>110</v>
      </c>
      <c r="C137" s="53" t="s">
        <v>116</v>
      </c>
      <c r="D137" s="236">
        <v>180</v>
      </c>
      <c r="E137" s="263">
        <f t="shared" si="74"/>
        <v>0</v>
      </c>
      <c r="F137" s="236">
        <v>60</v>
      </c>
      <c r="G137" s="263">
        <f t="shared" si="75"/>
        <v>0</v>
      </c>
      <c r="H137" s="269"/>
      <c r="I137" s="269"/>
      <c r="J137" s="269"/>
      <c r="K137" s="236">
        <v>30</v>
      </c>
      <c r="L137" s="263">
        <f t="shared" si="78"/>
        <v>0</v>
      </c>
      <c r="M137" s="269"/>
      <c r="N137" s="269"/>
      <c r="O137" s="269"/>
      <c r="P137" s="236">
        <v>60</v>
      </c>
      <c r="Q137" s="263">
        <f t="shared" si="81"/>
        <v>0</v>
      </c>
      <c r="R137" s="269"/>
      <c r="S137" s="269"/>
      <c r="T137" s="269"/>
      <c r="U137" s="236">
        <v>30</v>
      </c>
      <c r="V137" s="263">
        <f t="shared" si="84"/>
        <v>0</v>
      </c>
      <c r="W137" s="269"/>
      <c r="X137" s="269"/>
      <c r="Y137" s="269"/>
      <c r="Z137" s="209" t="s">
        <v>240</v>
      </c>
      <c r="AA137" s="178"/>
      <c r="AB137" s="178"/>
      <c r="AC137" s="179"/>
      <c r="AD137" s="179"/>
      <c r="AE137" s="179">
        <v>32</v>
      </c>
      <c r="AF137" s="179"/>
      <c r="AG137" s="179"/>
    </row>
    <row r="138" spans="1:33" s="297" customFormat="1" ht="25.5" hidden="1" customHeight="1">
      <c r="A138" s="75"/>
      <c r="B138" s="76" t="s">
        <v>117</v>
      </c>
      <c r="C138" s="53" t="s">
        <v>273</v>
      </c>
      <c r="D138" s="236">
        <v>360</v>
      </c>
      <c r="E138" s="263">
        <f t="shared" si="74"/>
        <v>0</v>
      </c>
      <c r="F138" s="236">
        <v>87</v>
      </c>
      <c r="G138" s="263">
        <f t="shared" si="75"/>
        <v>0</v>
      </c>
      <c r="H138" s="238">
        <f>SUM(H139:H142)</f>
        <v>0</v>
      </c>
      <c r="I138" s="238">
        <f>SUM(I139:I142)</f>
        <v>0</v>
      </c>
      <c r="J138" s="238">
        <f>SUM(J139:J142)</f>
        <v>0</v>
      </c>
      <c r="K138" s="236">
        <v>88</v>
      </c>
      <c r="L138" s="263">
        <f t="shared" si="78"/>
        <v>0</v>
      </c>
      <c r="M138" s="238">
        <f>SUM(M139:M142)</f>
        <v>0</v>
      </c>
      <c r="N138" s="238">
        <f>SUM(N139:N142)</f>
        <v>0</v>
      </c>
      <c r="O138" s="238">
        <f>SUM(O139:O142)</f>
        <v>0</v>
      </c>
      <c r="P138" s="236">
        <v>98</v>
      </c>
      <c r="Q138" s="263">
        <f t="shared" si="81"/>
        <v>0</v>
      </c>
      <c r="R138" s="238">
        <f>SUM(R139:R142)</f>
        <v>0</v>
      </c>
      <c r="S138" s="238">
        <f>SUM(S139:S142)</f>
        <v>0</v>
      </c>
      <c r="T138" s="238">
        <f>SUM(T139:T142)</f>
        <v>0</v>
      </c>
      <c r="U138" s="236">
        <v>87</v>
      </c>
      <c r="V138" s="263">
        <f t="shared" si="84"/>
        <v>0</v>
      </c>
      <c r="W138" s="238">
        <f>SUM(W139:W142)</f>
        <v>0</v>
      </c>
      <c r="X138" s="238">
        <f>SUM(X139:X142)</f>
        <v>0</v>
      </c>
      <c r="Y138" s="238">
        <f>SUM(Y139:Y142)</f>
        <v>0</v>
      </c>
      <c r="Z138" s="209"/>
      <c r="AA138" s="296"/>
      <c r="AB138" s="323" t="s">
        <v>372</v>
      </c>
      <c r="AC138" s="179"/>
      <c r="AD138" s="179"/>
      <c r="AE138" s="179"/>
      <c r="AF138" s="179"/>
      <c r="AG138" s="179"/>
    </row>
    <row r="139" spans="1:33" s="179" customFormat="1" ht="25.5" hidden="1" customHeight="1">
      <c r="A139" s="81"/>
      <c r="B139" s="82" t="s">
        <v>119</v>
      </c>
      <c r="C139" s="53" t="s">
        <v>118</v>
      </c>
      <c r="D139" s="236">
        <v>60</v>
      </c>
      <c r="E139" s="263">
        <f t="shared" si="74"/>
        <v>0</v>
      </c>
      <c r="F139" s="236">
        <v>15</v>
      </c>
      <c r="G139" s="263">
        <f t="shared" si="75"/>
        <v>0</v>
      </c>
      <c r="H139" s="238"/>
      <c r="I139" s="238"/>
      <c r="J139" s="238"/>
      <c r="K139" s="236">
        <v>15</v>
      </c>
      <c r="L139" s="263">
        <f t="shared" si="78"/>
        <v>0</v>
      </c>
      <c r="M139" s="238"/>
      <c r="N139" s="238"/>
      <c r="O139" s="238"/>
      <c r="P139" s="236">
        <v>15</v>
      </c>
      <c r="Q139" s="263">
        <f t="shared" si="81"/>
        <v>0</v>
      </c>
      <c r="R139" s="238"/>
      <c r="S139" s="238"/>
      <c r="T139" s="238"/>
      <c r="U139" s="236">
        <v>15</v>
      </c>
      <c r="V139" s="263">
        <f t="shared" si="84"/>
        <v>0</v>
      </c>
      <c r="W139" s="238"/>
      <c r="X139" s="238"/>
      <c r="Y139" s="238"/>
      <c r="Z139" s="209" t="s">
        <v>90</v>
      </c>
      <c r="AA139" s="177"/>
      <c r="AB139" s="178"/>
      <c r="AE139" s="179">
        <v>4</v>
      </c>
    </row>
    <row r="140" spans="1:33" s="179" customFormat="1" ht="24" hidden="1" customHeight="1">
      <c r="A140" s="81"/>
      <c r="B140" s="82" t="s">
        <v>272</v>
      </c>
      <c r="C140" s="53" t="s">
        <v>84</v>
      </c>
      <c r="D140" s="250">
        <v>150</v>
      </c>
      <c r="E140" s="263">
        <f t="shared" si="74"/>
        <v>0</v>
      </c>
      <c r="F140" s="250">
        <v>40</v>
      </c>
      <c r="G140" s="263">
        <f t="shared" si="75"/>
        <v>0</v>
      </c>
      <c r="H140" s="238"/>
      <c r="I140" s="238"/>
      <c r="J140" s="238"/>
      <c r="K140" s="250">
        <v>30</v>
      </c>
      <c r="L140" s="263">
        <f t="shared" si="78"/>
        <v>0</v>
      </c>
      <c r="M140" s="238"/>
      <c r="N140" s="238"/>
      <c r="O140" s="238"/>
      <c r="P140" s="250">
        <v>40</v>
      </c>
      <c r="Q140" s="263">
        <f t="shared" si="81"/>
        <v>0</v>
      </c>
      <c r="R140" s="238"/>
      <c r="S140" s="238"/>
      <c r="T140" s="238"/>
      <c r="U140" s="250">
        <v>40</v>
      </c>
      <c r="V140" s="263">
        <f t="shared" si="84"/>
        <v>0</v>
      </c>
      <c r="W140" s="238"/>
      <c r="X140" s="238"/>
      <c r="Y140" s="238"/>
      <c r="Z140" s="209" t="s">
        <v>90</v>
      </c>
      <c r="AA140" s="324" t="s">
        <v>251</v>
      </c>
      <c r="AB140" s="325"/>
      <c r="AE140" s="179">
        <v>4</v>
      </c>
    </row>
    <row r="141" spans="1:33" s="291" customFormat="1" ht="21.75" hidden="1" customHeight="1">
      <c r="A141" s="77"/>
      <c r="B141" s="78" t="s">
        <v>120</v>
      </c>
      <c r="C141" s="53" t="s">
        <v>118</v>
      </c>
      <c r="D141" s="236">
        <v>140</v>
      </c>
      <c r="E141" s="263">
        <f t="shared" si="74"/>
        <v>0</v>
      </c>
      <c r="F141" s="236">
        <v>30</v>
      </c>
      <c r="G141" s="263">
        <f t="shared" si="75"/>
        <v>0</v>
      </c>
      <c r="H141" s="238"/>
      <c r="I141" s="238"/>
      <c r="J141" s="238"/>
      <c r="K141" s="236">
        <v>40</v>
      </c>
      <c r="L141" s="263">
        <f t="shared" si="78"/>
        <v>0</v>
      </c>
      <c r="M141" s="238"/>
      <c r="N141" s="238"/>
      <c r="O141" s="238"/>
      <c r="P141" s="236">
        <v>40</v>
      </c>
      <c r="Q141" s="263">
        <f t="shared" si="81"/>
        <v>0</v>
      </c>
      <c r="R141" s="238"/>
      <c r="S141" s="238"/>
      <c r="T141" s="238"/>
      <c r="U141" s="236">
        <v>30</v>
      </c>
      <c r="V141" s="263">
        <f t="shared" si="84"/>
        <v>0</v>
      </c>
      <c r="W141" s="238"/>
      <c r="X141" s="238"/>
      <c r="Y141" s="238"/>
      <c r="Z141" s="209" t="s">
        <v>94</v>
      </c>
      <c r="AA141" s="178"/>
      <c r="AB141" s="178"/>
      <c r="AC141" s="179"/>
      <c r="AD141" s="179"/>
      <c r="AE141" s="179">
        <v>4</v>
      </c>
      <c r="AF141" s="179"/>
      <c r="AG141" s="179"/>
    </row>
    <row r="142" spans="1:33" s="291" customFormat="1" ht="24.75" hidden="1" customHeight="1">
      <c r="A142" s="77"/>
      <c r="B142" s="78" t="s">
        <v>121</v>
      </c>
      <c r="C142" s="53" t="s">
        <v>118</v>
      </c>
      <c r="D142" s="236">
        <v>10</v>
      </c>
      <c r="E142" s="263">
        <f t="shared" si="74"/>
        <v>0</v>
      </c>
      <c r="F142" s="236">
        <v>2</v>
      </c>
      <c r="G142" s="263">
        <f t="shared" si="75"/>
        <v>0</v>
      </c>
      <c r="H142" s="238"/>
      <c r="I142" s="238"/>
      <c r="J142" s="238"/>
      <c r="K142" s="236">
        <v>3</v>
      </c>
      <c r="L142" s="263">
        <f t="shared" si="78"/>
        <v>0</v>
      </c>
      <c r="M142" s="238"/>
      <c r="N142" s="238"/>
      <c r="O142" s="238"/>
      <c r="P142" s="236">
        <v>3</v>
      </c>
      <c r="Q142" s="263">
        <f t="shared" si="81"/>
        <v>0</v>
      </c>
      <c r="R142" s="238"/>
      <c r="S142" s="238"/>
      <c r="T142" s="238"/>
      <c r="U142" s="236">
        <v>2</v>
      </c>
      <c r="V142" s="263">
        <f t="shared" si="84"/>
        <v>0</v>
      </c>
      <c r="W142" s="238"/>
      <c r="X142" s="238"/>
      <c r="Y142" s="238"/>
      <c r="Z142" s="209" t="s">
        <v>94</v>
      </c>
      <c r="AA142" s="178"/>
      <c r="AB142" s="178"/>
      <c r="AC142" s="179"/>
      <c r="AD142" s="179"/>
      <c r="AE142" s="179">
        <v>4</v>
      </c>
      <c r="AF142" s="179"/>
      <c r="AG142" s="179"/>
    </row>
    <row r="143" spans="1:33" s="39" customFormat="1" ht="15.75" hidden="1">
      <c r="A143" s="94"/>
      <c r="B143" s="72" t="s">
        <v>435</v>
      </c>
      <c r="C143" s="53" t="s">
        <v>122</v>
      </c>
      <c r="D143" s="236">
        <v>580</v>
      </c>
      <c r="E143" s="237">
        <f t="shared" si="74"/>
        <v>0</v>
      </c>
      <c r="F143" s="236">
        <v>150</v>
      </c>
      <c r="G143" s="237">
        <f t="shared" si="75"/>
        <v>0</v>
      </c>
      <c r="H143" s="236">
        <f t="shared" ref="H143" si="104">SUM(H144)</f>
        <v>0</v>
      </c>
      <c r="I143" s="236">
        <f t="shared" ref="I143" si="105">SUM(I144)</f>
        <v>0</v>
      </c>
      <c r="J143" s="236">
        <f>SUM(J144)</f>
        <v>0</v>
      </c>
      <c r="K143" s="236">
        <v>340</v>
      </c>
      <c r="L143" s="237">
        <f t="shared" si="78"/>
        <v>0</v>
      </c>
      <c r="M143" s="236">
        <f t="shared" ref="M143" si="106">SUM(M144)</f>
        <v>0</v>
      </c>
      <c r="N143" s="236">
        <f t="shared" ref="N143" si="107">SUM(N144)</f>
        <v>0</v>
      </c>
      <c r="O143" s="236">
        <f>SUM(O144)</f>
        <v>0</v>
      </c>
      <c r="P143" s="236">
        <v>210</v>
      </c>
      <c r="Q143" s="237">
        <f t="shared" si="81"/>
        <v>0</v>
      </c>
      <c r="R143" s="236">
        <f t="shared" ref="R143" si="108">SUM(R144)</f>
        <v>0</v>
      </c>
      <c r="S143" s="236">
        <f t="shared" ref="S143" si="109">SUM(S144)</f>
        <v>0</v>
      </c>
      <c r="T143" s="236">
        <f>SUM(T144)</f>
        <v>0</v>
      </c>
      <c r="U143" s="236">
        <v>280</v>
      </c>
      <c r="V143" s="237">
        <f t="shared" si="84"/>
        <v>0</v>
      </c>
      <c r="W143" s="236">
        <f t="shared" ref="W143:X143" si="110">SUM(W144)</f>
        <v>0</v>
      </c>
      <c r="X143" s="236">
        <f t="shared" si="110"/>
        <v>0</v>
      </c>
      <c r="Y143" s="236">
        <f>SUM(Y144)</f>
        <v>0</v>
      </c>
      <c r="Z143" s="209"/>
      <c r="AA143" s="38"/>
      <c r="AB143" s="38" t="s">
        <v>524</v>
      </c>
      <c r="AC143" s="21"/>
      <c r="AD143" s="21"/>
      <c r="AE143" s="21"/>
      <c r="AF143" s="21"/>
      <c r="AG143" s="21"/>
    </row>
    <row r="144" spans="1:33" s="104" customFormat="1" ht="15.75" hidden="1">
      <c r="A144" s="388"/>
      <c r="B144" s="96" t="s">
        <v>278</v>
      </c>
      <c r="C144" s="60" t="s">
        <v>61</v>
      </c>
      <c r="D144" s="236">
        <v>500</v>
      </c>
      <c r="E144" s="237">
        <f t="shared" si="74"/>
        <v>0</v>
      </c>
      <c r="F144" s="236">
        <v>120</v>
      </c>
      <c r="G144" s="237">
        <f t="shared" si="75"/>
        <v>0</v>
      </c>
      <c r="H144" s="269"/>
      <c r="I144" s="269"/>
      <c r="J144" s="269"/>
      <c r="K144" s="236">
        <v>130</v>
      </c>
      <c r="L144" s="237">
        <f t="shared" si="78"/>
        <v>0</v>
      </c>
      <c r="M144" s="269"/>
      <c r="N144" s="269"/>
      <c r="O144" s="269"/>
      <c r="P144" s="236">
        <v>130</v>
      </c>
      <c r="Q144" s="237">
        <f t="shared" si="81"/>
        <v>0</v>
      </c>
      <c r="R144" s="269"/>
      <c r="S144" s="269"/>
      <c r="T144" s="269"/>
      <c r="U144" s="236">
        <v>120</v>
      </c>
      <c r="V144" s="237">
        <f t="shared" si="84"/>
        <v>0</v>
      </c>
      <c r="W144" s="269"/>
      <c r="X144" s="269"/>
      <c r="Y144" s="269"/>
      <c r="Z144" s="209" t="s">
        <v>239</v>
      </c>
      <c r="AA144" s="103"/>
      <c r="AB144" s="6"/>
      <c r="AC144" s="21"/>
      <c r="AD144" s="21"/>
      <c r="AE144" s="21">
        <v>31</v>
      </c>
      <c r="AF144" s="21"/>
      <c r="AG144" s="21"/>
    </row>
    <row r="145" spans="1:33" s="365" customFormat="1" ht="15.75" hidden="1">
      <c r="A145" s="363"/>
      <c r="B145" s="76" t="s">
        <v>123</v>
      </c>
      <c r="C145" s="53" t="s">
        <v>61</v>
      </c>
      <c r="D145" s="236">
        <v>300</v>
      </c>
      <c r="E145" s="263">
        <f t="shared" si="74"/>
        <v>0</v>
      </c>
      <c r="F145" s="236">
        <v>0</v>
      </c>
      <c r="G145" s="263">
        <f t="shared" si="75"/>
        <v>0</v>
      </c>
      <c r="H145" s="269"/>
      <c r="I145" s="269"/>
      <c r="J145" s="269"/>
      <c r="K145" s="236">
        <v>170</v>
      </c>
      <c r="L145" s="263">
        <f t="shared" si="78"/>
        <v>0</v>
      </c>
      <c r="M145" s="269"/>
      <c r="N145" s="269"/>
      <c r="O145" s="269"/>
      <c r="P145" s="236">
        <v>0</v>
      </c>
      <c r="Q145" s="263">
        <f t="shared" si="81"/>
        <v>0</v>
      </c>
      <c r="R145" s="269"/>
      <c r="S145" s="269"/>
      <c r="T145" s="269"/>
      <c r="U145" s="236">
        <v>130</v>
      </c>
      <c r="V145" s="263">
        <f t="shared" si="84"/>
        <v>0</v>
      </c>
      <c r="W145" s="269"/>
      <c r="X145" s="269"/>
      <c r="Y145" s="269"/>
      <c r="Z145" s="209" t="s">
        <v>377</v>
      </c>
      <c r="AA145" s="364"/>
      <c r="AB145" s="178"/>
      <c r="AC145" s="179"/>
      <c r="AD145" s="179"/>
      <c r="AE145" s="179">
        <v>22</v>
      </c>
      <c r="AF145" s="179"/>
      <c r="AG145" s="179"/>
    </row>
    <row r="146" spans="1:33" s="104" customFormat="1" ht="15.75" hidden="1">
      <c r="A146" s="40"/>
      <c r="B146" s="76" t="s">
        <v>124</v>
      </c>
      <c r="C146" s="53" t="s">
        <v>122</v>
      </c>
      <c r="D146" s="236">
        <v>180</v>
      </c>
      <c r="E146" s="237">
        <f t="shared" si="74"/>
        <v>0</v>
      </c>
      <c r="F146" s="236">
        <v>30</v>
      </c>
      <c r="G146" s="237">
        <f t="shared" si="75"/>
        <v>0</v>
      </c>
      <c r="H146" s="236">
        <f>SUM(H147:H148)</f>
        <v>0</v>
      </c>
      <c r="I146" s="236">
        <f>SUM(I147:I148)</f>
        <v>0</v>
      </c>
      <c r="J146" s="236">
        <f>SUM(J147:J148)</f>
        <v>0</v>
      </c>
      <c r="K146" s="236">
        <v>40</v>
      </c>
      <c r="L146" s="237">
        <f t="shared" si="78"/>
        <v>0</v>
      </c>
      <c r="M146" s="236">
        <f>SUM(M147:M148)</f>
        <v>0</v>
      </c>
      <c r="N146" s="236">
        <f>SUM(N147:N148)</f>
        <v>0</v>
      </c>
      <c r="O146" s="236">
        <f>SUM(O147:O148)</f>
        <v>0</v>
      </c>
      <c r="P146" s="236">
        <v>80</v>
      </c>
      <c r="Q146" s="237">
        <f t="shared" si="81"/>
        <v>0</v>
      </c>
      <c r="R146" s="236">
        <f>SUM(R147:R148)</f>
        <v>0</v>
      </c>
      <c r="S146" s="236">
        <f>SUM(S147:S148)</f>
        <v>0</v>
      </c>
      <c r="T146" s="236">
        <f>SUM(T147:T148)</f>
        <v>0</v>
      </c>
      <c r="U146" s="236">
        <v>30</v>
      </c>
      <c r="V146" s="237">
        <f t="shared" si="84"/>
        <v>0</v>
      </c>
      <c r="W146" s="236">
        <f>SUM(W147:W148)</f>
        <v>0</v>
      </c>
      <c r="X146" s="236">
        <f>SUM(X147:X148)</f>
        <v>0</v>
      </c>
      <c r="Y146" s="236">
        <f>SUM(Y147:Y148)</f>
        <v>0</v>
      </c>
      <c r="Z146" s="209"/>
      <c r="AA146" s="103"/>
      <c r="AB146" s="93" t="s">
        <v>373</v>
      </c>
      <c r="AC146" s="21"/>
      <c r="AD146" s="21"/>
      <c r="AE146" s="21"/>
      <c r="AF146" s="21"/>
      <c r="AG146" s="21"/>
    </row>
    <row r="147" spans="1:33" s="291" customFormat="1" ht="15.75" hidden="1">
      <c r="A147" s="77"/>
      <c r="B147" s="78" t="s">
        <v>125</v>
      </c>
      <c r="C147" s="53" t="s">
        <v>61</v>
      </c>
      <c r="D147" s="236">
        <v>40</v>
      </c>
      <c r="E147" s="263">
        <f t="shared" si="74"/>
        <v>0</v>
      </c>
      <c r="F147" s="236">
        <v>0</v>
      </c>
      <c r="G147" s="263">
        <f t="shared" si="75"/>
        <v>0</v>
      </c>
      <c r="H147" s="238"/>
      <c r="I147" s="238"/>
      <c r="J147" s="238"/>
      <c r="K147" s="236">
        <v>0</v>
      </c>
      <c r="L147" s="263">
        <f t="shared" si="78"/>
        <v>0</v>
      </c>
      <c r="M147" s="238"/>
      <c r="N147" s="238"/>
      <c r="O147" s="238"/>
      <c r="P147" s="236">
        <v>40</v>
      </c>
      <c r="Q147" s="263">
        <f t="shared" si="81"/>
        <v>0</v>
      </c>
      <c r="R147" s="238"/>
      <c r="S147" s="238"/>
      <c r="T147" s="238"/>
      <c r="U147" s="236">
        <v>0</v>
      </c>
      <c r="V147" s="263">
        <f t="shared" si="84"/>
        <v>0</v>
      </c>
      <c r="W147" s="238"/>
      <c r="X147" s="238"/>
      <c r="Y147" s="238"/>
      <c r="Z147" s="209" t="s">
        <v>90</v>
      </c>
      <c r="AA147" s="178"/>
      <c r="AB147" s="178"/>
      <c r="AC147" s="179"/>
      <c r="AD147" s="179"/>
      <c r="AE147" s="179">
        <v>4</v>
      </c>
      <c r="AF147" s="179"/>
      <c r="AG147" s="179"/>
    </row>
    <row r="148" spans="1:33" s="291" customFormat="1" ht="15.75" hidden="1">
      <c r="A148" s="77"/>
      <c r="B148" s="78" t="s">
        <v>126</v>
      </c>
      <c r="C148" s="53" t="s">
        <v>122</v>
      </c>
      <c r="D148" s="236">
        <v>140</v>
      </c>
      <c r="E148" s="263">
        <f t="shared" si="74"/>
        <v>0</v>
      </c>
      <c r="F148" s="236">
        <v>30</v>
      </c>
      <c r="G148" s="263">
        <f t="shared" si="75"/>
        <v>0</v>
      </c>
      <c r="H148" s="238"/>
      <c r="I148" s="238"/>
      <c r="J148" s="238"/>
      <c r="K148" s="236">
        <v>40</v>
      </c>
      <c r="L148" s="263">
        <f t="shared" si="78"/>
        <v>0</v>
      </c>
      <c r="M148" s="238"/>
      <c r="N148" s="238"/>
      <c r="O148" s="238"/>
      <c r="P148" s="236">
        <v>40</v>
      </c>
      <c r="Q148" s="263">
        <f t="shared" si="81"/>
        <v>0</v>
      </c>
      <c r="R148" s="238"/>
      <c r="S148" s="238"/>
      <c r="T148" s="238"/>
      <c r="U148" s="236">
        <v>30</v>
      </c>
      <c r="V148" s="263">
        <f t="shared" si="84"/>
        <v>0</v>
      </c>
      <c r="W148" s="238"/>
      <c r="X148" s="238"/>
      <c r="Y148" s="238"/>
      <c r="Z148" s="209" t="s">
        <v>94</v>
      </c>
      <c r="AA148" s="178"/>
      <c r="AB148" s="178"/>
      <c r="AC148" s="179"/>
      <c r="AD148" s="179"/>
      <c r="AE148" s="179">
        <v>4</v>
      </c>
      <c r="AF148" s="179"/>
      <c r="AG148" s="179"/>
    </row>
    <row r="149" spans="1:33" s="39" customFormat="1" ht="25.5" customHeight="1">
      <c r="A149" s="94"/>
      <c r="B149" s="72" t="s">
        <v>436</v>
      </c>
      <c r="C149" s="53" t="s">
        <v>61</v>
      </c>
      <c r="D149" s="236">
        <v>20000</v>
      </c>
      <c r="E149" s="237">
        <f t="shared" si="74"/>
        <v>23800</v>
      </c>
      <c r="F149" s="236">
        <v>0</v>
      </c>
      <c r="G149" s="237">
        <f t="shared" si="75"/>
        <v>0</v>
      </c>
      <c r="H149" s="236">
        <f>SUM(H150)</f>
        <v>0</v>
      </c>
      <c r="I149" s="236">
        <f>SUM(I150)</f>
        <v>0</v>
      </c>
      <c r="J149" s="236">
        <f>SUM(J150)</f>
        <v>0</v>
      </c>
      <c r="K149" s="236">
        <v>0</v>
      </c>
      <c r="L149" s="237">
        <f t="shared" si="78"/>
        <v>0</v>
      </c>
      <c r="M149" s="236">
        <f>SUM(M150)</f>
        <v>0</v>
      </c>
      <c r="N149" s="236">
        <f>SUM(N150)</f>
        <v>0</v>
      </c>
      <c r="O149" s="236">
        <f>SUM(O150)</f>
        <v>0</v>
      </c>
      <c r="P149" s="236">
        <v>10000</v>
      </c>
      <c r="Q149" s="237">
        <f t="shared" si="81"/>
        <v>0</v>
      </c>
      <c r="R149" s="236">
        <f>SUM(R150)</f>
        <v>0</v>
      </c>
      <c r="S149" s="236">
        <f>SUM(S150)</f>
        <v>0</v>
      </c>
      <c r="T149" s="236">
        <f>SUM(T150)</f>
        <v>0</v>
      </c>
      <c r="U149" s="236">
        <v>10000</v>
      </c>
      <c r="V149" s="237">
        <f t="shared" si="84"/>
        <v>23800</v>
      </c>
      <c r="W149" s="236">
        <f>SUM(W150)</f>
        <v>0</v>
      </c>
      <c r="X149" s="236">
        <f>SUM(X150)</f>
        <v>0</v>
      </c>
      <c r="Y149" s="236">
        <f>SUM(Y150)</f>
        <v>23800</v>
      </c>
      <c r="Z149" s="209"/>
      <c r="AA149" s="38"/>
      <c r="AB149" s="38" t="s">
        <v>374</v>
      </c>
      <c r="AC149" s="21"/>
      <c r="AD149" s="21"/>
      <c r="AE149" s="21"/>
      <c r="AF149" s="21"/>
      <c r="AG149" s="21"/>
    </row>
    <row r="150" spans="1:33" s="51" customFormat="1" ht="15.75">
      <c r="A150" s="189"/>
      <c r="B150" s="76" t="s">
        <v>252</v>
      </c>
      <c r="C150" s="53" t="s">
        <v>61</v>
      </c>
      <c r="D150" s="236">
        <v>20000</v>
      </c>
      <c r="E150" s="237">
        <f t="shared" si="74"/>
        <v>23800</v>
      </c>
      <c r="F150" s="236">
        <v>0</v>
      </c>
      <c r="G150" s="237">
        <f t="shared" si="75"/>
        <v>0</v>
      </c>
      <c r="H150" s="266">
        <f>SUM([1]service!H150)</f>
        <v>0</v>
      </c>
      <c r="I150" s="266">
        <f>SUM([2]service!I150)</f>
        <v>0</v>
      </c>
      <c r="J150" s="266">
        <f>SUM([3]service!J150)</f>
        <v>0</v>
      </c>
      <c r="K150" s="236">
        <v>0</v>
      </c>
      <c r="L150" s="237">
        <f t="shared" si="78"/>
        <v>0</v>
      </c>
      <c r="M150" s="266">
        <f>SUM([4]service!M150)</f>
        <v>0</v>
      </c>
      <c r="N150" s="266">
        <f>SUM([5]service!N150)</f>
        <v>0</v>
      </c>
      <c r="O150" s="266">
        <f>SUM([6]service!O150)</f>
        <v>0</v>
      </c>
      <c r="P150" s="236">
        <v>10000</v>
      </c>
      <c r="Q150" s="237">
        <f t="shared" si="81"/>
        <v>0</v>
      </c>
      <c r="R150" s="266">
        <f>SUM([7]service!R150)</f>
        <v>0</v>
      </c>
      <c r="S150" s="266">
        <f>SUM([8]service!S150)</f>
        <v>0</v>
      </c>
      <c r="T150" s="266">
        <f>SUM([9]service!T150)</f>
        <v>0</v>
      </c>
      <c r="U150" s="236">
        <v>10000</v>
      </c>
      <c r="V150" s="237">
        <f t="shared" si="84"/>
        <v>23800</v>
      </c>
      <c r="W150" s="266">
        <f>SUM([10]service!W150)</f>
        <v>0</v>
      </c>
      <c r="X150" s="266">
        <f>SUM([11]service!X150)</f>
        <v>0</v>
      </c>
      <c r="Y150" s="266">
        <f>SUM([12]service!Y150)</f>
        <v>23800</v>
      </c>
      <c r="Z150" s="209" t="s">
        <v>382</v>
      </c>
      <c r="AA150" s="50"/>
      <c r="AB150" s="6"/>
      <c r="AC150" s="21"/>
      <c r="AD150" s="21"/>
      <c r="AE150" s="21">
        <v>21</v>
      </c>
      <c r="AF150" s="21"/>
      <c r="AG150" s="21"/>
    </row>
    <row r="151" spans="1:33" s="202" customFormat="1" ht="15.75">
      <c r="A151" s="94"/>
      <c r="B151" s="203" t="s">
        <v>127</v>
      </c>
      <c r="C151" s="210"/>
      <c r="D151" s="238"/>
      <c r="E151" s="238"/>
      <c r="F151" s="238"/>
      <c r="G151" s="237">
        <f t="shared" si="75"/>
        <v>0</v>
      </c>
      <c r="H151" s="238"/>
      <c r="I151" s="238"/>
      <c r="J151" s="238"/>
      <c r="K151" s="238"/>
      <c r="L151" s="237">
        <f t="shared" si="78"/>
        <v>0</v>
      </c>
      <c r="M151" s="238"/>
      <c r="N151" s="238"/>
      <c r="O151" s="238"/>
      <c r="P151" s="238"/>
      <c r="Q151" s="237">
        <f t="shared" si="81"/>
        <v>0</v>
      </c>
      <c r="R151" s="269"/>
      <c r="S151" s="269"/>
      <c r="T151" s="269"/>
      <c r="U151" s="238"/>
      <c r="V151" s="237">
        <f t="shared" si="84"/>
        <v>0</v>
      </c>
      <c r="W151" s="238"/>
      <c r="X151" s="238"/>
      <c r="Y151" s="238"/>
      <c r="Z151" s="209"/>
      <c r="AA151" s="201"/>
      <c r="AB151" s="178"/>
      <c r="AC151" s="179"/>
      <c r="AD151" s="179"/>
      <c r="AE151" s="179"/>
      <c r="AF151" s="179"/>
      <c r="AG151" s="179"/>
    </row>
    <row r="152" spans="1:33" s="39" customFormat="1" ht="15.75">
      <c r="A152" s="94"/>
      <c r="B152" s="72" t="s">
        <v>437</v>
      </c>
      <c r="C152" s="53"/>
      <c r="D152" s="236"/>
      <c r="E152" s="236"/>
      <c r="F152" s="236"/>
      <c r="G152" s="237">
        <f t="shared" si="75"/>
        <v>0</v>
      </c>
      <c r="H152" s="236"/>
      <c r="I152" s="236"/>
      <c r="J152" s="236"/>
      <c r="K152" s="236"/>
      <c r="L152" s="237">
        <f t="shared" si="78"/>
        <v>0</v>
      </c>
      <c r="M152" s="236"/>
      <c r="N152" s="236"/>
      <c r="O152" s="236"/>
      <c r="P152" s="236"/>
      <c r="Q152" s="237">
        <f t="shared" si="81"/>
        <v>0</v>
      </c>
      <c r="R152" s="236"/>
      <c r="S152" s="236"/>
      <c r="T152" s="236"/>
      <c r="U152" s="236"/>
      <c r="V152" s="237">
        <f t="shared" si="84"/>
        <v>0</v>
      </c>
      <c r="W152" s="236"/>
      <c r="X152" s="236"/>
      <c r="Y152" s="236"/>
      <c r="Z152" s="209"/>
      <c r="AA152" s="38"/>
      <c r="AB152" s="6"/>
      <c r="AC152" s="21"/>
      <c r="AD152" s="21"/>
      <c r="AE152" s="21"/>
      <c r="AF152" s="21"/>
      <c r="AG152" s="21"/>
    </row>
    <row r="153" spans="1:33" s="51" customFormat="1" ht="15.75">
      <c r="A153" s="75"/>
      <c r="B153" s="76" t="s">
        <v>128</v>
      </c>
      <c r="C153" s="53" t="s">
        <v>129</v>
      </c>
      <c r="D153" s="236">
        <v>592550</v>
      </c>
      <c r="E153" s="237">
        <f t="shared" ref="E153:E216" si="111">SUM(G153,L153,Q153,V153)</f>
        <v>0</v>
      </c>
      <c r="F153" s="236">
        <v>148135</v>
      </c>
      <c r="G153" s="237">
        <f t="shared" si="75"/>
        <v>0</v>
      </c>
      <c r="H153" s="236"/>
      <c r="I153" s="236"/>
      <c r="J153" s="236"/>
      <c r="K153" s="236">
        <v>148140</v>
      </c>
      <c r="L153" s="237">
        <f t="shared" si="78"/>
        <v>0</v>
      </c>
      <c r="M153" s="236"/>
      <c r="N153" s="236"/>
      <c r="O153" s="236"/>
      <c r="P153" s="236">
        <v>148140</v>
      </c>
      <c r="Q153" s="237">
        <f t="shared" si="81"/>
        <v>0</v>
      </c>
      <c r="R153" s="236"/>
      <c r="S153" s="236"/>
      <c r="T153" s="236"/>
      <c r="U153" s="236">
        <v>148135</v>
      </c>
      <c r="V153" s="237">
        <f t="shared" si="84"/>
        <v>0</v>
      </c>
      <c r="W153" s="236"/>
      <c r="X153" s="236"/>
      <c r="Y153" s="236"/>
      <c r="Z153" s="278"/>
      <c r="AA153" s="50"/>
      <c r="AB153" s="8" t="s">
        <v>525</v>
      </c>
      <c r="AC153" s="21"/>
      <c r="AD153" s="21"/>
      <c r="AE153" s="21"/>
      <c r="AF153" s="21"/>
      <c r="AG153" s="21"/>
    </row>
    <row r="154" spans="1:33" s="39" customFormat="1" ht="24" hidden="1" customHeight="1">
      <c r="A154" s="9"/>
      <c r="B154" s="78" t="s">
        <v>130</v>
      </c>
      <c r="C154" s="53" t="s">
        <v>129</v>
      </c>
      <c r="D154" s="251">
        <v>456500</v>
      </c>
      <c r="E154" s="237">
        <f t="shared" si="111"/>
        <v>263991</v>
      </c>
      <c r="F154" s="251">
        <v>114125</v>
      </c>
      <c r="G154" s="237">
        <f t="shared" si="75"/>
        <v>34153</v>
      </c>
      <c r="H154" s="251">
        <f t="shared" ref="H154:J154" si="112">H311</f>
        <v>0</v>
      </c>
      <c r="I154" s="251">
        <f t="shared" si="112"/>
        <v>5977</v>
      </c>
      <c r="J154" s="251">
        <f t="shared" si="112"/>
        <v>28176</v>
      </c>
      <c r="K154" s="251">
        <v>114125</v>
      </c>
      <c r="L154" s="237">
        <f t="shared" si="78"/>
        <v>78217</v>
      </c>
      <c r="M154" s="251">
        <f t="shared" ref="M154:O154" si="113">M311</f>
        <v>25715</v>
      </c>
      <c r="N154" s="251">
        <f t="shared" si="113"/>
        <v>31344</v>
      </c>
      <c r="O154" s="251">
        <f t="shared" si="113"/>
        <v>21158</v>
      </c>
      <c r="P154" s="251">
        <v>114125</v>
      </c>
      <c r="Q154" s="237">
        <f t="shared" si="81"/>
        <v>61002</v>
      </c>
      <c r="R154" s="251">
        <f t="shared" ref="R154:T154" si="114">R311</f>
        <v>11083</v>
      </c>
      <c r="S154" s="251">
        <f t="shared" si="114"/>
        <v>44555</v>
      </c>
      <c r="T154" s="251">
        <f t="shared" si="114"/>
        <v>5364</v>
      </c>
      <c r="U154" s="251">
        <v>114125</v>
      </c>
      <c r="V154" s="237">
        <f t="shared" si="84"/>
        <v>90619</v>
      </c>
      <c r="W154" s="251">
        <f t="shared" ref="W154:X154" si="115">W311</f>
        <v>20952</v>
      </c>
      <c r="X154" s="251">
        <f t="shared" si="115"/>
        <v>39334</v>
      </c>
      <c r="Y154" s="251">
        <f>Y311</f>
        <v>30333</v>
      </c>
      <c r="Z154" s="209"/>
      <c r="AA154" s="38"/>
      <c r="AB154" s="6" t="s">
        <v>466</v>
      </c>
      <c r="AC154" s="21"/>
      <c r="AD154" s="21"/>
      <c r="AE154" s="21"/>
      <c r="AF154" s="21"/>
      <c r="AG154" s="21"/>
    </row>
    <row r="155" spans="1:33" s="45" customFormat="1" ht="22.5" customHeight="1">
      <c r="A155" s="190"/>
      <c r="B155" s="78" t="s">
        <v>499</v>
      </c>
      <c r="C155" s="53" t="s">
        <v>129</v>
      </c>
      <c r="D155" s="236">
        <v>136000</v>
      </c>
      <c r="E155" s="237">
        <f t="shared" si="111"/>
        <v>133875</v>
      </c>
      <c r="F155" s="236">
        <v>34000</v>
      </c>
      <c r="G155" s="237">
        <f t="shared" si="75"/>
        <v>35823</v>
      </c>
      <c r="H155" s="266">
        <f>SUM([1]service!H155)</f>
        <v>12978</v>
      </c>
      <c r="I155" s="266">
        <f>SUM([2]service!I155)</f>
        <v>12525</v>
      </c>
      <c r="J155" s="266">
        <f>SUM([3]service!J155)</f>
        <v>10320</v>
      </c>
      <c r="K155" s="236">
        <v>34000</v>
      </c>
      <c r="L155" s="237">
        <f t="shared" si="78"/>
        <v>34379</v>
      </c>
      <c r="M155" s="266">
        <f>SUM([4]service!M155)</f>
        <v>9082</v>
      </c>
      <c r="N155" s="266">
        <f>SUM([5]service!N155)</f>
        <v>11086</v>
      </c>
      <c r="O155" s="266">
        <f>SUM([6]service!O155)</f>
        <v>14211</v>
      </c>
      <c r="P155" s="236">
        <v>34000</v>
      </c>
      <c r="Q155" s="237">
        <f t="shared" si="81"/>
        <v>30251</v>
      </c>
      <c r="R155" s="266">
        <f>SUM([7]service!R155)</f>
        <v>10126</v>
      </c>
      <c r="S155" s="266">
        <f>SUM([8]service!S155)</f>
        <v>8851</v>
      </c>
      <c r="T155" s="266">
        <f>SUM([9]service!T155)</f>
        <v>11274</v>
      </c>
      <c r="U155" s="236">
        <v>34000</v>
      </c>
      <c r="V155" s="237">
        <f t="shared" si="84"/>
        <v>33422</v>
      </c>
      <c r="W155" s="266">
        <f>SUM([10]service!W155)</f>
        <v>11340</v>
      </c>
      <c r="X155" s="266">
        <f>SUM([11]service!X155)</f>
        <v>8990</v>
      </c>
      <c r="Y155" s="266">
        <f>SUM([12]service!Y155)</f>
        <v>13092</v>
      </c>
      <c r="Z155" s="209" t="s">
        <v>382</v>
      </c>
      <c r="AA155" s="6"/>
      <c r="AB155" s="6"/>
      <c r="AC155" s="21"/>
      <c r="AD155" s="21"/>
      <c r="AE155" s="21">
        <v>21</v>
      </c>
      <c r="AF155" s="21"/>
      <c r="AG155" s="21"/>
    </row>
    <row r="156" spans="1:33" s="291" customFormat="1" ht="15.75" hidden="1">
      <c r="A156" s="77"/>
      <c r="B156" s="78" t="s">
        <v>498</v>
      </c>
      <c r="C156" s="53" t="s">
        <v>129</v>
      </c>
      <c r="D156" s="236">
        <v>50</v>
      </c>
      <c r="E156" s="263">
        <f t="shared" si="111"/>
        <v>0</v>
      </c>
      <c r="F156" s="236">
        <v>10</v>
      </c>
      <c r="G156" s="263">
        <f t="shared" si="75"/>
        <v>0</v>
      </c>
      <c r="H156" s="238"/>
      <c r="I156" s="238"/>
      <c r="J156" s="238"/>
      <c r="K156" s="236">
        <v>15</v>
      </c>
      <c r="L156" s="263">
        <f t="shared" si="78"/>
        <v>0</v>
      </c>
      <c r="M156" s="238"/>
      <c r="N156" s="238"/>
      <c r="O156" s="238"/>
      <c r="P156" s="236">
        <v>15</v>
      </c>
      <c r="Q156" s="263">
        <f t="shared" si="81"/>
        <v>0</v>
      </c>
      <c r="R156" s="238"/>
      <c r="S156" s="238"/>
      <c r="T156" s="238"/>
      <c r="U156" s="236">
        <v>10</v>
      </c>
      <c r="V156" s="263">
        <f t="shared" si="84"/>
        <v>0</v>
      </c>
      <c r="W156" s="238"/>
      <c r="X156" s="238"/>
      <c r="Y156" s="238"/>
      <c r="Z156" s="209" t="s">
        <v>379</v>
      </c>
      <c r="AA156" s="178"/>
      <c r="AB156" s="178"/>
      <c r="AC156" s="179"/>
      <c r="AD156" s="179"/>
      <c r="AE156" s="179">
        <v>4</v>
      </c>
      <c r="AF156" s="179"/>
      <c r="AG156" s="179"/>
    </row>
    <row r="157" spans="1:33" s="51" customFormat="1" ht="15.75">
      <c r="A157" s="189"/>
      <c r="B157" s="76" t="s">
        <v>131</v>
      </c>
      <c r="C157" s="53" t="s">
        <v>24</v>
      </c>
      <c r="D157" s="238">
        <v>2900</v>
      </c>
      <c r="E157" s="237">
        <f t="shared" si="111"/>
        <v>1811</v>
      </c>
      <c r="F157" s="238">
        <v>30</v>
      </c>
      <c r="G157" s="237">
        <f t="shared" si="75"/>
        <v>36</v>
      </c>
      <c r="H157" s="266">
        <f>SUM([1]service!H157)</f>
        <v>12</v>
      </c>
      <c r="I157" s="266">
        <f>SUM([2]service!I157)</f>
        <v>18</v>
      </c>
      <c r="J157" s="266">
        <f>SUM([3]service!J157)</f>
        <v>6</v>
      </c>
      <c r="K157" s="238">
        <v>20</v>
      </c>
      <c r="L157" s="237">
        <f t="shared" si="78"/>
        <v>26</v>
      </c>
      <c r="M157" s="266">
        <f>SUM([4]service!M157)</f>
        <v>5</v>
      </c>
      <c r="N157" s="266">
        <f>SUM([5]service!N157)</f>
        <v>13</v>
      </c>
      <c r="O157" s="266">
        <f>SUM([6]service!O157)</f>
        <v>8</v>
      </c>
      <c r="P157" s="238">
        <v>2350</v>
      </c>
      <c r="Q157" s="237">
        <f t="shared" si="81"/>
        <v>39</v>
      </c>
      <c r="R157" s="266">
        <f>SUM([7]service!R157)</f>
        <v>15</v>
      </c>
      <c r="S157" s="266">
        <f>SUM([8]service!S157)</f>
        <v>7</v>
      </c>
      <c r="T157" s="266">
        <f>SUM([9]service!T157)</f>
        <v>17</v>
      </c>
      <c r="U157" s="238">
        <v>500</v>
      </c>
      <c r="V157" s="237">
        <f t="shared" si="84"/>
        <v>1710</v>
      </c>
      <c r="W157" s="266">
        <f>SUM([10]service!W157)</f>
        <v>17</v>
      </c>
      <c r="X157" s="266">
        <f>SUM([11]service!X157)</f>
        <v>7</v>
      </c>
      <c r="Y157" s="266">
        <f>SUM([12]service!Y157)</f>
        <v>1686</v>
      </c>
      <c r="Z157" s="209" t="s">
        <v>382</v>
      </c>
      <c r="AA157" s="50"/>
      <c r="AB157" s="6"/>
      <c r="AC157" s="21"/>
      <c r="AD157" s="21"/>
      <c r="AE157" s="21">
        <v>21</v>
      </c>
      <c r="AF157" s="21"/>
      <c r="AG157" s="21"/>
    </row>
    <row r="158" spans="1:33" s="51" customFormat="1" ht="15.75" hidden="1">
      <c r="A158" s="40"/>
      <c r="B158" s="76" t="s">
        <v>132</v>
      </c>
      <c r="C158" s="53" t="s">
        <v>133</v>
      </c>
      <c r="D158" s="236">
        <v>136050</v>
      </c>
      <c r="E158" s="237">
        <f t="shared" si="111"/>
        <v>136170</v>
      </c>
      <c r="F158" s="236">
        <v>34010</v>
      </c>
      <c r="G158" s="237">
        <f t="shared" si="75"/>
        <v>37787</v>
      </c>
      <c r="H158" s="236">
        <f t="shared" ref="H158" si="116">SUM(H159)</f>
        <v>13314</v>
      </c>
      <c r="I158" s="236">
        <f t="shared" ref="I158" si="117">SUM(I159)</f>
        <v>13279</v>
      </c>
      <c r="J158" s="236">
        <f>SUM(J159)</f>
        <v>11194</v>
      </c>
      <c r="K158" s="236">
        <v>34015</v>
      </c>
      <c r="L158" s="237">
        <f t="shared" si="78"/>
        <v>33484</v>
      </c>
      <c r="M158" s="236">
        <f t="shared" ref="M158" si="118">SUM(M159)</f>
        <v>9486</v>
      </c>
      <c r="N158" s="236">
        <f t="shared" ref="N158" si="119">SUM(N159)</f>
        <v>9849</v>
      </c>
      <c r="O158" s="236">
        <f>SUM(O159)</f>
        <v>14149</v>
      </c>
      <c r="P158" s="236">
        <v>34015</v>
      </c>
      <c r="Q158" s="237">
        <f t="shared" si="81"/>
        <v>28351</v>
      </c>
      <c r="R158" s="236">
        <f t="shared" ref="R158" si="120">SUM(R159)</f>
        <v>10451</v>
      </c>
      <c r="S158" s="236">
        <f t="shared" ref="S158" si="121">SUM(S159)</f>
        <v>8562</v>
      </c>
      <c r="T158" s="236">
        <f>SUM(T159)</f>
        <v>9338</v>
      </c>
      <c r="U158" s="236">
        <v>34010</v>
      </c>
      <c r="V158" s="237">
        <f t="shared" si="84"/>
        <v>36548</v>
      </c>
      <c r="W158" s="236">
        <f t="shared" ref="W158:X158" si="122">SUM(W159)</f>
        <v>10519</v>
      </c>
      <c r="X158" s="236">
        <f t="shared" si="122"/>
        <v>10151</v>
      </c>
      <c r="Y158" s="236">
        <f>SUM(Y159)</f>
        <v>15878</v>
      </c>
      <c r="Z158" s="209"/>
      <c r="AA158" s="50"/>
      <c r="AB158" s="8" t="s">
        <v>514</v>
      </c>
      <c r="AC158" s="21"/>
      <c r="AD158" s="21"/>
      <c r="AE158" s="21"/>
      <c r="AF158" s="21"/>
      <c r="AG158" s="21"/>
    </row>
    <row r="159" spans="1:33" s="45" customFormat="1" ht="15.75">
      <c r="A159" s="190"/>
      <c r="B159" s="78" t="s">
        <v>134</v>
      </c>
      <c r="C159" s="53" t="s">
        <v>133</v>
      </c>
      <c r="D159" s="236">
        <v>136000</v>
      </c>
      <c r="E159" s="237">
        <f t="shared" si="111"/>
        <v>136170</v>
      </c>
      <c r="F159" s="236">
        <v>34000</v>
      </c>
      <c r="G159" s="237">
        <f t="shared" si="75"/>
        <v>37787</v>
      </c>
      <c r="H159" s="266">
        <f>SUM([1]service!H159)</f>
        <v>13314</v>
      </c>
      <c r="I159" s="266">
        <f>SUM([2]service!I159)</f>
        <v>13279</v>
      </c>
      <c r="J159" s="266">
        <f>SUM([3]service!J159)</f>
        <v>11194</v>
      </c>
      <c r="K159" s="236">
        <v>34000</v>
      </c>
      <c r="L159" s="237">
        <f t="shared" si="78"/>
        <v>33484</v>
      </c>
      <c r="M159" s="266">
        <f>SUM([4]service!M159)</f>
        <v>9486</v>
      </c>
      <c r="N159" s="266">
        <f>SUM([5]service!N159)</f>
        <v>9849</v>
      </c>
      <c r="O159" s="266">
        <f>SUM([6]service!O159)</f>
        <v>14149</v>
      </c>
      <c r="P159" s="236">
        <v>34000</v>
      </c>
      <c r="Q159" s="237">
        <f t="shared" si="81"/>
        <v>28351</v>
      </c>
      <c r="R159" s="266">
        <f>SUM([7]service!R159)</f>
        <v>10451</v>
      </c>
      <c r="S159" s="266">
        <f>SUM([8]service!S159)</f>
        <v>8562</v>
      </c>
      <c r="T159" s="266">
        <f>SUM([9]service!T159)</f>
        <v>9338</v>
      </c>
      <c r="U159" s="236">
        <v>34000</v>
      </c>
      <c r="V159" s="237">
        <f t="shared" si="84"/>
        <v>36548</v>
      </c>
      <c r="W159" s="266">
        <f>SUM([10]service!W159)</f>
        <v>10519</v>
      </c>
      <c r="X159" s="266">
        <f>SUM([11]service!X159)</f>
        <v>10151</v>
      </c>
      <c r="Y159" s="266">
        <f>SUM([12]service!Y159)</f>
        <v>15878</v>
      </c>
      <c r="Z159" s="209" t="s">
        <v>382</v>
      </c>
      <c r="AA159" s="6"/>
      <c r="AB159" s="6"/>
      <c r="AC159" s="21"/>
      <c r="AD159" s="21"/>
      <c r="AE159" s="21">
        <v>21</v>
      </c>
      <c r="AF159" s="21"/>
      <c r="AG159" s="21"/>
    </row>
    <row r="160" spans="1:33" s="291" customFormat="1" ht="15.75" hidden="1">
      <c r="A160" s="196"/>
      <c r="B160" s="78" t="s">
        <v>135</v>
      </c>
      <c r="C160" s="53" t="s">
        <v>133</v>
      </c>
      <c r="D160" s="236">
        <v>50</v>
      </c>
      <c r="E160" s="263">
        <f t="shared" si="111"/>
        <v>0</v>
      </c>
      <c r="F160" s="236">
        <v>10</v>
      </c>
      <c r="G160" s="263">
        <f t="shared" si="75"/>
        <v>0</v>
      </c>
      <c r="H160" s="238"/>
      <c r="I160" s="238"/>
      <c r="J160" s="238"/>
      <c r="K160" s="236">
        <v>15</v>
      </c>
      <c r="L160" s="263">
        <f t="shared" si="78"/>
        <v>0</v>
      </c>
      <c r="M160" s="238"/>
      <c r="N160" s="238"/>
      <c r="O160" s="238"/>
      <c r="P160" s="236">
        <v>15</v>
      </c>
      <c r="Q160" s="263">
        <f t="shared" si="81"/>
        <v>0</v>
      </c>
      <c r="R160" s="238"/>
      <c r="S160" s="238"/>
      <c r="T160" s="238"/>
      <c r="U160" s="236">
        <v>10</v>
      </c>
      <c r="V160" s="263">
        <f t="shared" si="84"/>
        <v>0</v>
      </c>
      <c r="W160" s="238"/>
      <c r="X160" s="238"/>
      <c r="Y160" s="238"/>
      <c r="Z160" s="209" t="s">
        <v>379</v>
      </c>
      <c r="AA160" s="178"/>
      <c r="AB160" s="178"/>
      <c r="AC160" s="179"/>
      <c r="AD160" s="179"/>
      <c r="AE160" s="179">
        <v>4</v>
      </c>
      <c r="AF160" s="179"/>
      <c r="AG160" s="179"/>
    </row>
    <row r="161" spans="1:33" s="107" customFormat="1" ht="26.25" customHeight="1">
      <c r="A161" s="75"/>
      <c r="B161" s="76" t="s">
        <v>136</v>
      </c>
      <c r="C161" s="53" t="s">
        <v>137</v>
      </c>
      <c r="D161" s="236">
        <v>2014</v>
      </c>
      <c r="E161" s="237">
        <f t="shared" si="111"/>
        <v>2088</v>
      </c>
      <c r="F161" s="236">
        <v>498</v>
      </c>
      <c r="G161" s="237">
        <f t="shared" si="75"/>
        <v>547</v>
      </c>
      <c r="H161" s="236">
        <f t="shared" ref="H161" si="123">SUM(H162)</f>
        <v>148</v>
      </c>
      <c r="I161" s="236">
        <f t="shared" ref="I161" si="124">SUM(I162)</f>
        <v>305</v>
      </c>
      <c r="J161" s="236">
        <f>SUM(J162)</f>
        <v>94</v>
      </c>
      <c r="K161" s="236">
        <v>509</v>
      </c>
      <c r="L161" s="237">
        <f t="shared" si="78"/>
        <v>412</v>
      </c>
      <c r="M161" s="236">
        <f t="shared" ref="M161" si="125">SUM(M162)</f>
        <v>154</v>
      </c>
      <c r="N161" s="236">
        <f t="shared" ref="N161" si="126">SUM(N162)</f>
        <v>118</v>
      </c>
      <c r="O161" s="236">
        <f>SUM(O162)</f>
        <v>140</v>
      </c>
      <c r="P161" s="236">
        <v>508</v>
      </c>
      <c r="Q161" s="237">
        <f t="shared" si="81"/>
        <v>470</v>
      </c>
      <c r="R161" s="236">
        <f t="shared" ref="R161" si="127">SUM(R162)</f>
        <v>176</v>
      </c>
      <c r="S161" s="236">
        <f t="shared" ref="S161" si="128">SUM(S162)</f>
        <v>108</v>
      </c>
      <c r="T161" s="236">
        <f>SUM(T162)</f>
        <v>186</v>
      </c>
      <c r="U161" s="236">
        <v>499</v>
      </c>
      <c r="V161" s="237">
        <f t="shared" si="84"/>
        <v>659</v>
      </c>
      <c r="W161" s="236">
        <f t="shared" ref="W161:X161" si="129">SUM(W162)</f>
        <v>125</v>
      </c>
      <c r="X161" s="236">
        <f t="shared" si="129"/>
        <v>59</v>
      </c>
      <c r="Y161" s="236">
        <f>SUM(Y162)</f>
        <v>475</v>
      </c>
      <c r="Z161" s="209"/>
      <c r="AA161" s="105"/>
      <c r="AB161" s="106" t="s">
        <v>515</v>
      </c>
      <c r="AC161" s="288"/>
      <c r="AD161" s="288"/>
      <c r="AE161" s="288"/>
      <c r="AF161" s="288"/>
      <c r="AG161" s="288"/>
    </row>
    <row r="162" spans="1:33" s="111" customFormat="1" ht="15.75">
      <c r="A162" s="192"/>
      <c r="B162" s="109" t="s">
        <v>134</v>
      </c>
      <c r="C162" s="60" t="s">
        <v>137</v>
      </c>
      <c r="D162" s="236">
        <v>1900</v>
      </c>
      <c r="E162" s="237">
        <f t="shared" si="111"/>
        <v>2088</v>
      </c>
      <c r="F162" s="252">
        <v>475</v>
      </c>
      <c r="G162" s="237">
        <f t="shared" si="75"/>
        <v>547</v>
      </c>
      <c r="H162" s="266">
        <f>SUM([1]service!H162)</f>
        <v>148</v>
      </c>
      <c r="I162" s="266">
        <f>SUM([2]service!I162)</f>
        <v>305</v>
      </c>
      <c r="J162" s="266">
        <f>SUM([3]service!J162)</f>
        <v>94</v>
      </c>
      <c r="K162" s="252">
        <v>475</v>
      </c>
      <c r="L162" s="237">
        <f t="shared" si="78"/>
        <v>412</v>
      </c>
      <c r="M162" s="266">
        <f>SUM([4]service!M162)</f>
        <v>154</v>
      </c>
      <c r="N162" s="266">
        <f>SUM([5]service!N162)</f>
        <v>118</v>
      </c>
      <c r="O162" s="266">
        <f>SUM([6]service!O162)</f>
        <v>140</v>
      </c>
      <c r="P162" s="252">
        <v>475</v>
      </c>
      <c r="Q162" s="237">
        <f t="shared" si="81"/>
        <v>470</v>
      </c>
      <c r="R162" s="266">
        <f>SUM([7]service!R162)</f>
        <v>176</v>
      </c>
      <c r="S162" s="266">
        <f>SUM([8]service!S162)</f>
        <v>108</v>
      </c>
      <c r="T162" s="266">
        <f>SUM([9]service!T162)</f>
        <v>186</v>
      </c>
      <c r="U162" s="252">
        <v>475</v>
      </c>
      <c r="V162" s="237">
        <f t="shared" si="84"/>
        <v>659</v>
      </c>
      <c r="W162" s="266">
        <f>SUM([10]service!W162)</f>
        <v>125</v>
      </c>
      <c r="X162" s="266">
        <f>SUM([11]service!X162)</f>
        <v>59</v>
      </c>
      <c r="Y162" s="266">
        <f>SUM([12]service!Y162)</f>
        <v>475</v>
      </c>
      <c r="Z162" s="243" t="s">
        <v>382</v>
      </c>
      <c r="AA162" s="110"/>
      <c r="AB162" s="110"/>
      <c r="AC162" s="288"/>
      <c r="AD162" s="288"/>
      <c r="AE162" s="288">
        <v>21</v>
      </c>
      <c r="AF162" s="288"/>
      <c r="AG162" s="288"/>
    </row>
    <row r="163" spans="1:33" s="291" customFormat="1" ht="15.75" hidden="1">
      <c r="A163" s="108"/>
      <c r="B163" s="109" t="s">
        <v>496</v>
      </c>
      <c r="C163" s="60" t="s">
        <v>137</v>
      </c>
      <c r="D163" s="236">
        <v>10</v>
      </c>
      <c r="E163" s="263">
        <f t="shared" si="111"/>
        <v>0</v>
      </c>
      <c r="F163" s="252">
        <v>2</v>
      </c>
      <c r="G163" s="263">
        <f t="shared" si="75"/>
        <v>0</v>
      </c>
      <c r="H163" s="238"/>
      <c r="I163" s="238"/>
      <c r="J163" s="238"/>
      <c r="K163" s="252">
        <v>3</v>
      </c>
      <c r="L163" s="263">
        <f t="shared" si="78"/>
        <v>0</v>
      </c>
      <c r="M163" s="238"/>
      <c r="N163" s="238"/>
      <c r="O163" s="238"/>
      <c r="P163" s="252">
        <v>2</v>
      </c>
      <c r="Q163" s="263">
        <f t="shared" si="81"/>
        <v>0</v>
      </c>
      <c r="R163" s="238"/>
      <c r="S163" s="238"/>
      <c r="T163" s="238"/>
      <c r="U163" s="252">
        <v>3</v>
      </c>
      <c r="V163" s="263">
        <f t="shared" si="84"/>
        <v>0</v>
      </c>
      <c r="W163" s="238"/>
      <c r="X163" s="238"/>
      <c r="Y163" s="238"/>
      <c r="Z163" s="243" t="s">
        <v>379</v>
      </c>
      <c r="AA163" s="178"/>
      <c r="AB163" s="178"/>
      <c r="AC163" s="179"/>
      <c r="AD163" s="179"/>
      <c r="AE163" s="179">
        <v>4</v>
      </c>
      <c r="AF163" s="179"/>
      <c r="AG163" s="179"/>
    </row>
    <row r="164" spans="1:33" s="291" customFormat="1" ht="15.75" hidden="1">
      <c r="A164" s="77"/>
      <c r="B164" s="78" t="s">
        <v>497</v>
      </c>
      <c r="C164" s="53" t="s">
        <v>137</v>
      </c>
      <c r="D164" s="236">
        <v>24</v>
      </c>
      <c r="E164" s="263">
        <f t="shared" si="111"/>
        <v>0</v>
      </c>
      <c r="F164" s="250">
        <v>6</v>
      </c>
      <c r="G164" s="263">
        <f t="shared" si="75"/>
        <v>0</v>
      </c>
      <c r="H164" s="238"/>
      <c r="I164" s="238"/>
      <c r="J164" s="238"/>
      <c r="K164" s="250">
        <v>6</v>
      </c>
      <c r="L164" s="263">
        <f t="shared" si="78"/>
        <v>0</v>
      </c>
      <c r="M164" s="238"/>
      <c r="N164" s="238"/>
      <c r="O164" s="238"/>
      <c r="P164" s="250">
        <v>6</v>
      </c>
      <c r="Q164" s="263">
        <f t="shared" si="81"/>
        <v>0</v>
      </c>
      <c r="R164" s="238"/>
      <c r="S164" s="238"/>
      <c r="T164" s="238"/>
      <c r="U164" s="250">
        <v>6</v>
      </c>
      <c r="V164" s="263">
        <f t="shared" si="84"/>
        <v>0</v>
      </c>
      <c r="W164" s="238"/>
      <c r="X164" s="238"/>
      <c r="Y164" s="238"/>
      <c r="Z164" s="209" t="s">
        <v>379</v>
      </c>
      <c r="AA164" s="178" t="s">
        <v>253</v>
      </c>
      <c r="AB164" s="178"/>
      <c r="AC164" s="179"/>
      <c r="AD164" s="179"/>
      <c r="AE164" s="179">
        <v>4</v>
      </c>
      <c r="AF164" s="179"/>
      <c r="AG164" s="179"/>
    </row>
    <row r="165" spans="1:33" s="328" customFormat="1" ht="15.75" hidden="1">
      <c r="A165" s="77"/>
      <c r="B165" s="78" t="s">
        <v>135</v>
      </c>
      <c r="C165" s="53" t="s">
        <v>137</v>
      </c>
      <c r="D165" s="236">
        <v>80</v>
      </c>
      <c r="E165" s="263">
        <f t="shared" si="111"/>
        <v>0</v>
      </c>
      <c r="F165" s="236">
        <v>15</v>
      </c>
      <c r="G165" s="263">
        <f t="shared" si="75"/>
        <v>0</v>
      </c>
      <c r="H165" s="238"/>
      <c r="I165" s="238"/>
      <c r="J165" s="238"/>
      <c r="K165" s="236">
        <v>25</v>
      </c>
      <c r="L165" s="263">
        <f t="shared" si="78"/>
        <v>0</v>
      </c>
      <c r="M165" s="238"/>
      <c r="N165" s="238"/>
      <c r="O165" s="238"/>
      <c r="P165" s="236">
        <v>25</v>
      </c>
      <c r="Q165" s="263">
        <f t="shared" si="81"/>
        <v>0</v>
      </c>
      <c r="R165" s="238"/>
      <c r="S165" s="238"/>
      <c r="T165" s="238"/>
      <c r="U165" s="236">
        <v>15</v>
      </c>
      <c r="V165" s="263">
        <f t="shared" si="84"/>
        <v>0</v>
      </c>
      <c r="W165" s="238"/>
      <c r="X165" s="238"/>
      <c r="Y165" s="238"/>
      <c r="Z165" s="209" t="s">
        <v>379</v>
      </c>
      <c r="AA165" s="326"/>
      <c r="AB165" s="326"/>
      <c r="AC165" s="327"/>
      <c r="AD165" s="327"/>
      <c r="AE165" s="327">
        <v>4</v>
      </c>
      <c r="AF165" s="327"/>
      <c r="AG165" s="327"/>
    </row>
    <row r="166" spans="1:33" s="51" customFormat="1" ht="27" customHeight="1">
      <c r="A166" s="95"/>
      <c r="B166" s="96" t="s">
        <v>275</v>
      </c>
      <c r="C166" s="60" t="s">
        <v>139</v>
      </c>
      <c r="D166" s="252">
        <v>178000</v>
      </c>
      <c r="E166" s="237">
        <f>SUM(G166,L166,Q166,V166)</f>
        <v>0</v>
      </c>
      <c r="F166" s="252">
        <v>45625</v>
      </c>
      <c r="G166" s="237">
        <f t="shared" si="75"/>
        <v>0</v>
      </c>
      <c r="H166" s="252">
        <f t="shared" ref="H166" si="130">SUM(H167)</f>
        <v>0</v>
      </c>
      <c r="I166" s="252">
        <f t="shared" ref="I166" si="131">SUM(I167)</f>
        <v>0</v>
      </c>
      <c r="J166" s="252">
        <f>SUM(J167)</f>
        <v>0</v>
      </c>
      <c r="K166" s="252">
        <v>44525</v>
      </c>
      <c r="L166" s="237">
        <f t="shared" si="78"/>
        <v>0</v>
      </c>
      <c r="M166" s="252">
        <f t="shared" ref="M166" si="132">SUM(M167)</f>
        <v>0</v>
      </c>
      <c r="N166" s="252">
        <f t="shared" ref="N166" si="133">SUM(N167)</f>
        <v>0</v>
      </c>
      <c r="O166" s="252">
        <f>SUM(O167)</f>
        <v>0</v>
      </c>
      <c r="P166" s="252">
        <v>44125</v>
      </c>
      <c r="Q166" s="237">
        <f t="shared" si="81"/>
        <v>0</v>
      </c>
      <c r="R166" s="252">
        <f t="shared" ref="R166" si="134">SUM(R167)</f>
        <v>0</v>
      </c>
      <c r="S166" s="252">
        <f t="shared" ref="S166" si="135">SUM(S167)</f>
        <v>0</v>
      </c>
      <c r="T166" s="252">
        <f>SUM(T167)</f>
        <v>0</v>
      </c>
      <c r="U166" s="252">
        <v>43725</v>
      </c>
      <c r="V166" s="237">
        <f t="shared" si="84"/>
        <v>0</v>
      </c>
      <c r="W166" s="252">
        <f t="shared" ref="W166:X166" si="136">SUM(W167)</f>
        <v>0</v>
      </c>
      <c r="X166" s="252">
        <f t="shared" si="136"/>
        <v>0</v>
      </c>
      <c r="Y166" s="252">
        <f>SUM(Y167)</f>
        <v>0</v>
      </c>
      <c r="Z166" s="243"/>
      <c r="AA166" s="50"/>
      <c r="AB166" s="8" t="s">
        <v>526</v>
      </c>
      <c r="AC166" s="21"/>
      <c r="AD166" s="21"/>
      <c r="AE166" s="21"/>
      <c r="AF166" s="21"/>
      <c r="AG166" s="21"/>
    </row>
    <row r="167" spans="1:33" s="179" customFormat="1" ht="24.75" hidden="1" customHeight="1">
      <c r="A167" s="81"/>
      <c r="B167" s="82" t="s">
        <v>140</v>
      </c>
      <c r="C167" s="53" t="s">
        <v>141</v>
      </c>
      <c r="D167" s="236">
        <v>60100</v>
      </c>
      <c r="E167" s="263">
        <f t="shared" si="111"/>
        <v>0</v>
      </c>
      <c r="F167" s="236">
        <v>16125</v>
      </c>
      <c r="G167" s="263">
        <f t="shared" si="75"/>
        <v>0</v>
      </c>
      <c r="H167" s="269"/>
      <c r="I167" s="269"/>
      <c r="J167" s="269"/>
      <c r="K167" s="236">
        <v>12125</v>
      </c>
      <c r="L167" s="263">
        <f t="shared" si="78"/>
        <v>0</v>
      </c>
      <c r="M167" s="269"/>
      <c r="N167" s="269"/>
      <c r="O167" s="269"/>
      <c r="P167" s="236">
        <v>14625</v>
      </c>
      <c r="Q167" s="263">
        <f t="shared" si="81"/>
        <v>0</v>
      </c>
      <c r="R167" s="269"/>
      <c r="S167" s="269"/>
      <c r="T167" s="269"/>
      <c r="U167" s="236">
        <v>14225</v>
      </c>
      <c r="V167" s="263">
        <f t="shared" si="84"/>
        <v>0</v>
      </c>
      <c r="W167" s="269"/>
      <c r="X167" s="269"/>
      <c r="Y167" s="269"/>
      <c r="Z167" s="209" t="s">
        <v>377</v>
      </c>
      <c r="AA167" s="177"/>
      <c r="AB167" s="178"/>
      <c r="AE167" s="179">
        <v>22</v>
      </c>
    </row>
    <row r="168" spans="1:33" s="45" customFormat="1" ht="29.25" hidden="1" customHeight="1">
      <c r="A168" s="40"/>
      <c r="B168" s="78" t="s">
        <v>142</v>
      </c>
      <c r="C168" s="53" t="s">
        <v>141</v>
      </c>
      <c r="D168" s="236">
        <v>7100</v>
      </c>
      <c r="E168" s="237">
        <f t="shared" si="111"/>
        <v>0</v>
      </c>
      <c r="F168" s="236">
        <v>1800</v>
      </c>
      <c r="G168" s="237">
        <f t="shared" si="75"/>
        <v>0</v>
      </c>
      <c r="H168" s="236">
        <f>SUM(H169:H170)</f>
        <v>0</v>
      </c>
      <c r="I168" s="236">
        <f>SUM(I169:I170)</f>
        <v>0</v>
      </c>
      <c r="J168" s="236">
        <f>SUM(J169:J170)</f>
        <v>0</v>
      </c>
      <c r="K168" s="236">
        <v>1700</v>
      </c>
      <c r="L168" s="237">
        <f t="shared" si="78"/>
        <v>0</v>
      </c>
      <c r="M168" s="236">
        <f>SUM(M169:M170)</f>
        <v>0</v>
      </c>
      <c r="N168" s="236">
        <f>SUM(N169:N170)</f>
        <v>0</v>
      </c>
      <c r="O168" s="236">
        <f>SUM(O169:O170)</f>
        <v>0</v>
      </c>
      <c r="P168" s="236">
        <v>1800</v>
      </c>
      <c r="Q168" s="237">
        <f t="shared" si="81"/>
        <v>0</v>
      </c>
      <c r="R168" s="236">
        <f>SUM(R169:R170)</f>
        <v>0</v>
      </c>
      <c r="S168" s="236">
        <f>SUM(S169:S170)</f>
        <v>0</v>
      </c>
      <c r="T168" s="236">
        <f>SUM(T169:T170)</f>
        <v>0</v>
      </c>
      <c r="U168" s="236">
        <v>1800</v>
      </c>
      <c r="V168" s="237">
        <f t="shared" si="84"/>
        <v>0</v>
      </c>
      <c r="W168" s="236">
        <f>SUM(W169:W170)</f>
        <v>0</v>
      </c>
      <c r="X168" s="236">
        <f>SUM(X169:X170)</f>
        <v>0</v>
      </c>
      <c r="Y168" s="236">
        <f>SUM(Y169:Y170)</f>
        <v>0</v>
      </c>
      <c r="Z168" s="209"/>
      <c r="AA168" s="6"/>
      <c r="AB168" s="6" t="s">
        <v>375</v>
      </c>
      <c r="AC168" s="21"/>
      <c r="AD168" s="21"/>
      <c r="AE168" s="21"/>
      <c r="AF168" s="21"/>
      <c r="AG168" s="21"/>
    </row>
    <row r="169" spans="1:33" s="291" customFormat="1" ht="29.25" hidden="1" customHeight="1">
      <c r="A169" s="77"/>
      <c r="B169" s="80" t="s">
        <v>143</v>
      </c>
      <c r="C169" s="53" t="s">
        <v>141</v>
      </c>
      <c r="D169" s="236">
        <v>4300</v>
      </c>
      <c r="E169" s="263">
        <f t="shared" si="111"/>
        <v>0</v>
      </c>
      <c r="F169" s="236">
        <v>1100</v>
      </c>
      <c r="G169" s="263">
        <f t="shared" si="75"/>
        <v>0</v>
      </c>
      <c r="H169" s="269"/>
      <c r="I169" s="269"/>
      <c r="J169" s="269"/>
      <c r="K169" s="236">
        <v>1000</v>
      </c>
      <c r="L169" s="263">
        <f t="shared" si="78"/>
        <v>0</v>
      </c>
      <c r="M169" s="269"/>
      <c r="N169" s="269"/>
      <c r="O169" s="269"/>
      <c r="P169" s="236">
        <v>1100</v>
      </c>
      <c r="Q169" s="263">
        <f t="shared" si="81"/>
        <v>0</v>
      </c>
      <c r="R169" s="269"/>
      <c r="S169" s="269"/>
      <c r="T169" s="269"/>
      <c r="U169" s="236">
        <v>1100</v>
      </c>
      <c r="V169" s="263">
        <f t="shared" si="84"/>
        <v>0</v>
      </c>
      <c r="W169" s="269"/>
      <c r="X169" s="269"/>
      <c r="Y169" s="269"/>
      <c r="Z169" s="278" t="s">
        <v>388</v>
      </c>
      <c r="AA169" s="178"/>
      <c r="AB169" s="178"/>
      <c r="AC169" s="179"/>
      <c r="AD169" s="179"/>
      <c r="AE169" s="179">
        <v>23</v>
      </c>
      <c r="AF169" s="179"/>
      <c r="AG169" s="179"/>
    </row>
    <row r="170" spans="1:33" s="291" customFormat="1" ht="23.25" hidden="1" customHeight="1">
      <c r="A170" s="77"/>
      <c r="B170" s="80" t="s">
        <v>144</v>
      </c>
      <c r="C170" s="53" t="s">
        <v>141</v>
      </c>
      <c r="D170" s="236">
        <v>2800</v>
      </c>
      <c r="E170" s="263">
        <f t="shared" si="111"/>
        <v>0</v>
      </c>
      <c r="F170" s="236">
        <v>700</v>
      </c>
      <c r="G170" s="263">
        <f t="shared" si="75"/>
        <v>0</v>
      </c>
      <c r="H170" s="269"/>
      <c r="I170" s="269"/>
      <c r="J170" s="269"/>
      <c r="K170" s="236">
        <v>700</v>
      </c>
      <c r="L170" s="263">
        <f t="shared" si="78"/>
        <v>0</v>
      </c>
      <c r="M170" s="269"/>
      <c r="N170" s="269"/>
      <c r="O170" s="269"/>
      <c r="P170" s="236">
        <v>700</v>
      </c>
      <c r="Q170" s="263">
        <f t="shared" si="81"/>
        <v>0</v>
      </c>
      <c r="R170" s="269"/>
      <c r="S170" s="269"/>
      <c r="T170" s="269"/>
      <c r="U170" s="236">
        <v>700</v>
      </c>
      <c r="V170" s="263">
        <f t="shared" si="84"/>
        <v>0</v>
      </c>
      <c r="W170" s="269"/>
      <c r="X170" s="269"/>
      <c r="Y170" s="269"/>
      <c r="Z170" s="278" t="s">
        <v>388</v>
      </c>
      <c r="AA170" s="178"/>
      <c r="AB170" s="178"/>
      <c r="AC170" s="179"/>
      <c r="AD170" s="179"/>
      <c r="AE170" s="179">
        <v>23</v>
      </c>
      <c r="AF170" s="179"/>
      <c r="AG170" s="179"/>
    </row>
    <row r="171" spans="1:33" s="45" customFormat="1" ht="27" customHeight="1">
      <c r="A171" s="190"/>
      <c r="B171" s="78" t="s">
        <v>134</v>
      </c>
      <c r="C171" s="53" t="s">
        <v>141</v>
      </c>
      <c r="D171" s="236">
        <v>110000</v>
      </c>
      <c r="E171" s="237">
        <f t="shared" si="111"/>
        <v>115566</v>
      </c>
      <c r="F171" s="236">
        <v>27500</v>
      </c>
      <c r="G171" s="237">
        <f t="shared" si="75"/>
        <v>28500</v>
      </c>
      <c r="H171" s="266">
        <f>SUM([1]service!H171)</f>
        <v>7450</v>
      </c>
      <c r="I171" s="266">
        <f>SUM([2]service!I171)</f>
        <v>9735</v>
      </c>
      <c r="J171" s="266">
        <f>SUM([3]service!J171)</f>
        <v>11315</v>
      </c>
      <c r="K171" s="236">
        <v>27500</v>
      </c>
      <c r="L171" s="237">
        <f t="shared" si="78"/>
        <v>27290</v>
      </c>
      <c r="M171" s="266">
        <f>SUM([4]service!M171)</f>
        <v>9893</v>
      </c>
      <c r="N171" s="266">
        <f>SUM([5]service!N171)</f>
        <v>8743</v>
      </c>
      <c r="O171" s="266">
        <f>SUM([6]service!O171)</f>
        <v>8654</v>
      </c>
      <c r="P171" s="236">
        <v>27500</v>
      </c>
      <c r="Q171" s="237">
        <f t="shared" si="81"/>
        <v>25687</v>
      </c>
      <c r="R171" s="266">
        <f>SUM([7]service!R171)</f>
        <v>8245</v>
      </c>
      <c r="S171" s="266">
        <f>SUM([8]service!S171)</f>
        <v>7897</v>
      </c>
      <c r="T171" s="266">
        <f>SUM([9]service!T171)</f>
        <v>9545</v>
      </c>
      <c r="U171" s="236">
        <v>27500</v>
      </c>
      <c r="V171" s="237">
        <f t="shared" si="84"/>
        <v>34089</v>
      </c>
      <c r="W171" s="266">
        <f>SUM([10]service!W171)</f>
        <v>9794</v>
      </c>
      <c r="X171" s="266">
        <f>SUM([11]service!X171)</f>
        <v>9464</v>
      </c>
      <c r="Y171" s="266">
        <f>SUM([12]service!Y171)</f>
        <v>14831</v>
      </c>
      <c r="Z171" s="209" t="s">
        <v>382</v>
      </c>
      <c r="AA171" s="6"/>
      <c r="AB171" s="6"/>
      <c r="AC171" s="21"/>
      <c r="AD171" s="21"/>
      <c r="AE171" s="21">
        <v>21</v>
      </c>
      <c r="AF171" s="21"/>
      <c r="AG171" s="21"/>
    </row>
    <row r="172" spans="1:33" s="291" customFormat="1" ht="26.25" hidden="1" customHeight="1">
      <c r="A172" s="77"/>
      <c r="B172" s="78" t="s">
        <v>138</v>
      </c>
      <c r="C172" s="53" t="s">
        <v>141</v>
      </c>
      <c r="D172" s="236">
        <v>800</v>
      </c>
      <c r="E172" s="263">
        <f t="shared" si="111"/>
        <v>0</v>
      </c>
      <c r="F172" s="236">
        <v>200</v>
      </c>
      <c r="G172" s="263">
        <f t="shared" si="75"/>
        <v>0</v>
      </c>
      <c r="H172" s="238"/>
      <c r="I172" s="238"/>
      <c r="J172" s="238"/>
      <c r="K172" s="236">
        <v>200</v>
      </c>
      <c r="L172" s="263">
        <f t="shared" si="78"/>
        <v>0</v>
      </c>
      <c r="M172" s="238"/>
      <c r="N172" s="238"/>
      <c r="O172" s="238"/>
      <c r="P172" s="236">
        <v>200</v>
      </c>
      <c r="Q172" s="263">
        <f t="shared" si="81"/>
        <v>0</v>
      </c>
      <c r="R172" s="238"/>
      <c r="S172" s="238"/>
      <c r="T172" s="238"/>
      <c r="U172" s="236">
        <v>200</v>
      </c>
      <c r="V172" s="263">
        <f t="shared" si="84"/>
        <v>0</v>
      </c>
      <c r="W172" s="238"/>
      <c r="X172" s="238"/>
      <c r="Y172" s="238"/>
      <c r="Z172" s="209" t="s">
        <v>379</v>
      </c>
      <c r="AA172" s="178"/>
      <c r="AB172" s="178"/>
      <c r="AC172" s="179"/>
      <c r="AD172" s="179"/>
      <c r="AE172" s="179">
        <v>4</v>
      </c>
      <c r="AF172" s="179"/>
      <c r="AG172" s="179"/>
    </row>
    <row r="173" spans="1:33" s="51" customFormat="1" ht="15.75">
      <c r="A173" s="189"/>
      <c r="B173" s="76" t="s">
        <v>145</v>
      </c>
      <c r="C173" s="53" t="s">
        <v>92</v>
      </c>
      <c r="D173" s="236">
        <v>1200</v>
      </c>
      <c r="E173" s="237">
        <f t="shared" si="111"/>
        <v>874</v>
      </c>
      <c r="F173" s="236">
        <v>300</v>
      </c>
      <c r="G173" s="237">
        <f t="shared" si="75"/>
        <v>108</v>
      </c>
      <c r="H173" s="266">
        <f>SUM([1]service!H173)</f>
        <v>62</v>
      </c>
      <c r="I173" s="266">
        <f>SUM([2]service!I173)</f>
        <v>25</v>
      </c>
      <c r="J173" s="266">
        <f>SUM([3]service!J173)</f>
        <v>21</v>
      </c>
      <c r="K173" s="236">
        <v>300</v>
      </c>
      <c r="L173" s="237">
        <f t="shared" si="78"/>
        <v>207</v>
      </c>
      <c r="M173" s="266">
        <f>SUM([4]service!M173)</f>
        <v>115</v>
      </c>
      <c r="N173" s="266">
        <f>SUM([5]service!N173)</f>
        <v>51</v>
      </c>
      <c r="O173" s="266">
        <f>SUM([6]service!O173)</f>
        <v>41</v>
      </c>
      <c r="P173" s="236">
        <v>300</v>
      </c>
      <c r="Q173" s="237">
        <f t="shared" si="81"/>
        <v>335</v>
      </c>
      <c r="R173" s="266">
        <f>SUM([7]service!R173)</f>
        <v>82</v>
      </c>
      <c r="S173" s="266">
        <f>SUM([8]service!S173)</f>
        <v>89</v>
      </c>
      <c r="T173" s="266">
        <f>SUM([9]service!T173)</f>
        <v>164</v>
      </c>
      <c r="U173" s="236">
        <v>300</v>
      </c>
      <c r="V173" s="237">
        <f t="shared" si="84"/>
        <v>224</v>
      </c>
      <c r="W173" s="266">
        <f>SUM([10]service!W173)</f>
        <v>78</v>
      </c>
      <c r="X173" s="266">
        <f>SUM([11]service!X173)</f>
        <v>36</v>
      </c>
      <c r="Y173" s="266">
        <f>SUM([12]service!Y173)</f>
        <v>110</v>
      </c>
      <c r="Z173" s="209" t="s">
        <v>382</v>
      </c>
      <c r="AA173" s="50"/>
      <c r="AB173" s="6"/>
      <c r="AC173" s="21"/>
      <c r="AD173" s="21"/>
      <c r="AE173" s="21">
        <v>21</v>
      </c>
      <c r="AF173" s="21"/>
      <c r="AG173" s="21"/>
    </row>
    <row r="174" spans="1:33" s="39" customFormat="1" ht="38.25" hidden="1" customHeight="1">
      <c r="A174" s="94"/>
      <c r="B174" s="76" t="s">
        <v>146</v>
      </c>
      <c r="C174" s="53" t="s">
        <v>147</v>
      </c>
      <c r="D174" s="236">
        <v>16200</v>
      </c>
      <c r="E174" s="237">
        <f t="shared" si="111"/>
        <v>0</v>
      </c>
      <c r="F174" s="236">
        <v>3600</v>
      </c>
      <c r="G174" s="237">
        <f t="shared" si="75"/>
        <v>0</v>
      </c>
      <c r="H174" s="236">
        <f t="shared" ref="H174:I174" si="137">SUM(H176)</f>
        <v>0</v>
      </c>
      <c r="I174" s="236">
        <f t="shared" si="137"/>
        <v>0</v>
      </c>
      <c r="J174" s="236">
        <f>SUM(J176)</f>
        <v>0</v>
      </c>
      <c r="K174" s="236">
        <v>3500</v>
      </c>
      <c r="L174" s="237">
        <f t="shared" si="78"/>
        <v>0</v>
      </c>
      <c r="M174" s="236">
        <f t="shared" ref="M174:N174" si="138">SUM(M176)</f>
        <v>0</v>
      </c>
      <c r="N174" s="236">
        <f t="shared" si="138"/>
        <v>0</v>
      </c>
      <c r="O174" s="236">
        <f>SUM(O176)</f>
        <v>0</v>
      </c>
      <c r="P174" s="236">
        <v>4550</v>
      </c>
      <c r="Q174" s="237">
        <f t="shared" si="81"/>
        <v>0</v>
      </c>
      <c r="R174" s="236">
        <f t="shared" ref="R174:S174" si="139">SUM(R176)</f>
        <v>0</v>
      </c>
      <c r="S174" s="236">
        <f t="shared" si="139"/>
        <v>0</v>
      </c>
      <c r="T174" s="236">
        <f>SUM(T176)</f>
        <v>0</v>
      </c>
      <c r="U174" s="236">
        <v>4550</v>
      </c>
      <c r="V174" s="237">
        <f t="shared" si="84"/>
        <v>0</v>
      </c>
      <c r="W174" s="236">
        <f t="shared" ref="W174:X174" si="140">SUM(W176)</f>
        <v>0</v>
      </c>
      <c r="X174" s="236">
        <f t="shared" si="140"/>
        <v>0</v>
      </c>
      <c r="Y174" s="236">
        <f>SUM(Y176)</f>
        <v>0</v>
      </c>
      <c r="Z174" s="209"/>
      <c r="AA174" s="38"/>
      <c r="AB174" s="115" t="s">
        <v>516</v>
      </c>
      <c r="AC174" s="21"/>
      <c r="AD174" s="21"/>
      <c r="AE174" s="21"/>
      <c r="AF174" s="21"/>
      <c r="AG174" s="21"/>
    </row>
    <row r="175" spans="1:33" s="291" customFormat="1" ht="15.75" hidden="1">
      <c r="A175" s="77"/>
      <c r="B175" s="78" t="s">
        <v>148</v>
      </c>
      <c r="C175" s="53" t="s">
        <v>69</v>
      </c>
      <c r="D175" s="236">
        <v>400</v>
      </c>
      <c r="E175" s="263">
        <f t="shared" si="111"/>
        <v>0</v>
      </c>
      <c r="F175" s="236">
        <v>100</v>
      </c>
      <c r="G175" s="263">
        <f t="shared" si="75"/>
        <v>0</v>
      </c>
      <c r="H175" s="269"/>
      <c r="I175" s="269"/>
      <c r="J175" s="269"/>
      <c r="K175" s="236">
        <v>100</v>
      </c>
      <c r="L175" s="263">
        <f t="shared" si="78"/>
        <v>0</v>
      </c>
      <c r="M175" s="269"/>
      <c r="N175" s="269"/>
      <c r="O175" s="269"/>
      <c r="P175" s="236">
        <v>100</v>
      </c>
      <c r="Q175" s="263">
        <f t="shared" si="81"/>
        <v>0</v>
      </c>
      <c r="R175" s="269"/>
      <c r="S175" s="269"/>
      <c r="T175" s="269"/>
      <c r="U175" s="236">
        <v>100</v>
      </c>
      <c r="V175" s="263">
        <f t="shared" si="84"/>
        <v>0</v>
      </c>
      <c r="W175" s="269"/>
      <c r="X175" s="269"/>
      <c r="Y175" s="269"/>
      <c r="Z175" s="209" t="s">
        <v>376</v>
      </c>
      <c r="AA175" s="178"/>
      <c r="AB175" s="178"/>
      <c r="AC175" s="179"/>
      <c r="AD175" s="179"/>
      <c r="AE175" s="179">
        <v>31</v>
      </c>
      <c r="AF175" s="179"/>
      <c r="AG175" s="179"/>
    </row>
    <row r="176" spans="1:33" s="179" customFormat="1" ht="15.75" hidden="1">
      <c r="A176" s="81"/>
      <c r="B176" s="82" t="s">
        <v>149</v>
      </c>
      <c r="C176" s="53" t="s">
        <v>150</v>
      </c>
      <c r="D176" s="236">
        <v>15800</v>
      </c>
      <c r="E176" s="263">
        <f t="shared" si="111"/>
        <v>0</v>
      </c>
      <c r="F176" s="236">
        <v>3500</v>
      </c>
      <c r="G176" s="263">
        <f t="shared" si="75"/>
        <v>0</v>
      </c>
      <c r="H176" s="269"/>
      <c r="I176" s="269"/>
      <c r="J176" s="269"/>
      <c r="K176" s="236">
        <v>3400</v>
      </c>
      <c r="L176" s="263">
        <f t="shared" si="78"/>
        <v>0</v>
      </c>
      <c r="M176" s="269"/>
      <c r="N176" s="269"/>
      <c r="O176" s="269"/>
      <c r="P176" s="236">
        <v>4450</v>
      </c>
      <c r="Q176" s="263">
        <f t="shared" si="81"/>
        <v>0</v>
      </c>
      <c r="R176" s="269"/>
      <c r="S176" s="269"/>
      <c r="T176" s="269"/>
      <c r="U176" s="236">
        <v>4450</v>
      </c>
      <c r="V176" s="263">
        <f t="shared" si="84"/>
        <v>0</v>
      </c>
      <c r="W176" s="269"/>
      <c r="X176" s="269"/>
      <c r="Y176" s="269"/>
      <c r="Z176" s="209" t="s">
        <v>377</v>
      </c>
      <c r="AA176" s="177"/>
      <c r="AB176" s="178"/>
      <c r="AE176" s="179">
        <v>22</v>
      </c>
    </row>
    <row r="177" spans="1:33" s="39" customFormat="1" ht="15.75">
      <c r="A177" s="94"/>
      <c r="B177" s="72" t="s">
        <v>438</v>
      </c>
      <c r="C177" s="53"/>
      <c r="D177" s="236"/>
      <c r="E177" s="237"/>
      <c r="F177" s="236"/>
      <c r="G177" s="237"/>
      <c r="H177" s="269"/>
      <c r="I177" s="269"/>
      <c r="J177" s="269"/>
      <c r="K177" s="238"/>
      <c r="L177" s="263"/>
      <c r="M177" s="269"/>
      <c r="N177" s="269"/>
      <c r="O177" s="269"/>
      <c r="P177" s="238"/>
      <c r="Q177" s="263"/>
      <c r="R177" s="266">
        <f>SUM([7]service!R177)</f>
        <v>0</v>
      </c>
      <c r="S177" s="266">
        <f>SUM([8]service!S177)</f>
        <v>0</v>
      </c>
      <c r="T177" s="266">
        <f>SUM([9]service!T177)</f>
        <v>0</v>
      </c>
      <c r="U177" s="236"/>
      <c r="V177" s="237"/>
      <c r="W177" s="269"/>
      <c r="X177" s="269"/>
      <c r="Y177" s="269"/>
      <c r="Z177" s="209"/>
      <c r="AA177" s="38"/>
      <c r="AB177" s="6"/>
      <c r="AC177" s="21"/>
      <c r="AD177" s="21"/>
      <c r="AE177" s="21"/>
      <c r="AF177" s="21"/>
      <c r="AG177" s="21"/>
    </row>
    <row r="178" spans="1:33" s="45" customFormat="1" ht="26.25" customHeight="1">
      <c r="A178" s="190"/>
      <c r="B178" s="76" t="s">
        <v>151</v>
      </c>
      <c r="C178" s="53" t="s">
        <v>152</v>
      </c>
      <c r="D178" s="236">
        <v>350</v>
      </c>
      <c r="E178" s="237">
        <f t="shared" si="111"/>
        <v>243</v>
      </c>
      <c r="F178" s="236">
        <v>90</v>
      </c>
      <c r="G178" s="237">
        <f t="shared" si="75"/>
        <v>72</v>
      </c>
      <c r="H178" s="266">
        <f>SUM([1]service!H178)</f>
        <v>18</v>
      </c>
      <c r="I178" s="266">
        <f>SUM([2]service!I178)</f>
        <v>41</v>
      </c>
      <c r="J178" s="266">
        <f>SUM([3]service!J178)</f>
        <v>13</v>
      </c>
      <c r="K178" s="236">
        <v>85</v>
      </c>
      <c r="L178" s="237">
        <f t="shared" si="78"/>
        <v>70</v>
      </c>
      <c r="M178" s="266">
        <f>SUM([4]service!M178)</f>
        <v>3</v>
      </c>
      <c r="N178" s="266">
        <f>SUM([5]service!N178)</f>
        <v>18</v>
      </c>
      <c r="O178" s="266">
        <f>SUM([6]service!O178)</f>
        <v>49</v>
      </c>
      <c r="P178" s="236">
        <v>90</v>
      </c>
      <c r="Q178" s="237">
        <f t="shared" si="81"/>
        <v>58</v>
      </c>
      <c r="R178" s="266">
        <f>SUM([7]service!R178)</f>
        <v>18</v>
      </c>
      <c r="S178" s="266">
        <f>SUM([8]service!S178)</f>
        <v>19</v>
      </c>
      <c r="T178" s="266">
        <f>SUM([9]service!T178)</f>
        <v>21</v>
      </c>
      <c r="U178" s="236">
        <v>85</v>
      </c>
      <c r="V178" s="237">
        <f t="shared" si="84"/>
        <v>43</v>
      </c>
      <c r="W178" s="266">
        <f>SUM([10]service!W178)</f>
        <v>16</v>
      </c>
      <c r="X178" s="266">
        <f>SUM([11]service!X178)</f>
        <v>13</v>
      </c>
      <c r="Y178" s="266">
        <f>SUM([12]service!Y178)</f>
        <v>14</v>
      </c>
      <c r="Z178" s="209" t="s">
        <v>382</v>
      </c>
      <c r="AA178" s="6"/>
      <c r="AB178" s="6"/>
      <c r="AC178" s="21"/>
      <c r="AD178" s="21"/>
      <c r="AE178" s="21">
        <v>21</v>
      </c>
      <c r="AF178" s="21"/>
      <c r="AG178" s="21"/>
    </row>
    <row r="179" spans="1:33" s="45" customFormat="1" ht="28.5" customHeight="1">
      <c r="A179" s="190"/>
      <c r="B179" s="76" t="s">
        <v>153</v>
      </c>
      <c r="C179" s="53" t="s">
        <v>152</v>
      </c>
      <c r="D179" s="236">
        <v>5</v>
      </c>
      <c r="E179" s="237">
        <f t="shared" si="111"/>
        <v>12</v>
      </c>
      <c r="F179" s="236">
        <v>2</v>
      </c>
      <c r="G179" s="237">
        <f t="shared" si="75"/>
        <v>2</v>
      </c>
      <c r="H179" s="266">
        <f>SUM([1]service!H179)</f>
        <v>1</v>
      </c>
      <c r="I179" s="266">
        <f>SUM([2]service!I179)</f>
        <v>1</v>
      </c>
      <c r="J179" s="266">
        <f>SUM([3]service!J179)</f>
        <v>0</v>
      </c>
      <c r="K179" s="236">
        <v>1</v>
      </c>
      <c r="L179" s="237">
        <f t="shared" si="78"/>
        <v>3</v>
      </c>
      <c r="M179" s="266">
        <f>SUM([4]service!M179)</f>
        <v>0</v>
      </c>
      <c r="N179" s="266">
        <f>SUM([5]service!N179)</f>
        <v>2</v>
      </c>
      <c r="O179" s="266">
        <f>SUM([6]service!O179)</f>
        <v>1</v>
      </c>
      <c r="P179" s="236">
        <v>1</v>
      </c>
      <c r="Q179" s="237">
        <f t="shared" si="81"/>
        <v>5</v>
      </c>
      <c r="R179" s="266">
        <f>SUM([7]service!R179)</f>
        <v>3</v>
      </c>
      <c r="S179" s="266">
        <f>SUM([8]service!S179)</f>
        <v>1</v>
      </c>
      <c r="T179" s="266">
        <f>SUM([9]service!T179)</f>
        <v>1</v>
      </c>
      <c r="U179" s="236">
        <v>1</v>
      </c>
      <c r="V179" s="237">
        <f t="shared" si="84"/>
        <v>2</v>
      </c>
      <c r="W179" s="266">
        <f>SUM([10]service!W179)</f>
        <v>0</v>
      </c>
      <c r="X179" s="266">
        <f>SUM([11]service!X179)</f>
        <v>0</v>
      </c>
      <c r="Y179" s="266">
        <f>SUM([12]service!Y179)</f>
        <v>2</v>
      </c>
      <c r="Z179" s="209" t="s">
        <v>382</v>
      </c>
      <c r="AA179" s="6"/>
      <c r="AB179" s="6"/>
      <c r="AC179" s="21"/>
      <c r="AD179" s="21"/>
      <c r="AE179" s="21">
        <v>21</v>
      </c>
      <c r="AF179" s="21"/>
      <c r="AG179" s="21"/>
    </row>
    <row r="180" spans="1:33" s="45" customFormat="1" ht="15.75">
      <c r="A180" s="190"/>
      <c r="B180" s="76" t="s">
        <v>154</v>
      </c>
      <c r="C180" s="53" t="s">
        <v>155</v>
      </c>
      <c r="D180" s="236">
        <v>300</v>
      </c>
      <c r="E180" s="237">
        <f t="shared" si="111"/>
        <v>348</v>
      </c>
      <c r="F180" s="236">
        <v>300</v>
      </c>
      <c r="G180" s="237">
        <f t="shared" si="75"/>
        <v>48</v>
      </c>
      <c r="H180" s="266">
        <f>SUM([1]service!H180)</f>
        <v>34</v>
      </c>
      <c r="I180" s="266">
        <f>SUM([2]service!I180)</f>
        <v>13</v>
      </c>
      <c r="J180" s="266">
        <f>SUM([3]service!J180)</f>
        <v>1</v>
      </c>
      <c r="K180" s="236">
        <v>0</v>
      </c>
      <c r="L180" s="237">
        <f t="shared" si="78"/>
        <v>2</v>
      </c>
      <c r="M180" s="266">
        <f>SUM([4]service!M180)</f>
        <v>0</v>
      </c>
      <c r="N180" s="266">
        <f>SUM([5]service!N180)</f>
        <v>2</v>
      </c>
      <c r="O180" s="266">
        <f>SUM([6]service!O180)</f>
        <v>0</v>
      </c>
      <c r="P180" s="236">
        <v>0</v>
      </c>
      <c r="Q180" s="237">
        <f t="shared" si="81"/>
        <v>13</v>
      </c>
      <c r="R180" s="266">
        <f>SUM([7]service!R180)</f>
        <v>10</v>
      </c>
      <c r="S180" s="266">
        <f>SUM([8]service!S180)</f>
        <v>1</v>
      </c>
      <c r="T180" s="266">
        <f>SUM([9]service!T180)</f>
        <v>2</v>
      </c>
      <c r="U180" s="236">
        <v>0</v>
      </c>
      <c r="V180" s="237">
        <f t="shared" si="84"/>
        <v>285</v>
      </c>
      <c r="W180" s="266">
        <f>SUM([10]service!W180)</f>
        <v>1</v>
      </c>
      <c r="X180" s="266">
        <f>SUM([11]service!X180)</f>
        <v>267</v>
      </c>
      <c r="Y180" s="266">
        <f>SUM([12]service!Y180)</f>
        <v>17</v>
      </c>
      <c r="Z180" s="209" t="s">
        <v>382</v>
      </c>
      <c r="AA180" s="6"/>
      <c r="AB180" s="6"/>
      <c r="AC180" s="21"/>
      <c r="AD180" s="21"/>
      <c r="AE180" s="21">
        <v>21</v>
      </c>
      <c r="AF180" s="21"/>
      <c r="AG180" s="21"/>
    </row>
    <row r="181" spans="1:33" s="39" customFormat="1" ht="27.75" hidden="1" customHeight="1">
      <c r="A181" s="116"/>
      <c r="B181" s="72" t="s">
        <v>439</v>
      </c>
      <c r="C181" s="53" t="s">
        <v>92</v>
      </c>
      <c r="D181" s="236">
        <v>996</v>
      </c>
      <c r="E181" s="237">
        <f t="shared" si="111"/>
        <v>0</v>
      </c>
      <c r="F181" s="236">
        <v>249</v>
      </c>
      <c r="G181" s="237">
        <f t="shared" ref="G181:G245" si="141">SUM(H181:J181)</f>
        <v>0</v>
      </c>
      <c r="H181" s="236">
        <f>SUM(H182:H183)</f>
        <v>0</v>
      </c>
      <c r="I181" s="236">
        <f>SUM(I182:I183)</f>
        <v>0</v>
      </c>
      <c r="J181" s="236">
        <f>SUM(J182:J183)</f>
        <v>0</v>
      </c>
      <c r="K181" s="236">
        <v>249</v>
      </c>
      <c r="L181" s="237">
        <f t="shared" ref="L181:L244" si="142">SUM(M181:O181)</f>
        <v>0</v>
      </c>
      <c r="M181" s="236">
        <f>SUM(M182:M183)</f>
        <v>0</v>
      </c>
      <c r="N181" s="236">
        <f>SUM(N182:N183)</f>
        <v>0</v>
      </c>
      <c r="O181" s="236">
        <f>SUM(O182:O183)</f>
        <v>0</v>
      </c>
      <c r="P181" s="236">
        <v>249</v>
      </c>
      <c r="Q181" s="237">
        <f t="shared" ref="Q181:Q244" si="143">SUM(R181:T181)</f>
        <v>0</v>
      </c>
      <c r="R181" s="236">
        <f>SUM(R182:R183)</f>
        <v>0</v>
      </c>
      <c r="S181" s="236">
        <f>SUM(S182:S183)</f>
        <v>0</v>
      </c>
      <c r="T181" s="236">
        <f>SUM(T182:T183)</f>
        <v>0</v>
      </c>
      <c r="U181" s="236">
        <v>249</v>
      </c>
      <c r="V181" s="237">
        <f t="shared" ref="V181:V244" si="144">SUM(W181:Y181)</f>
        <v>0</v>
      </c>
      <c r="W181" s="236">
        <f>SUM(W182:W183)</f>
        <v>0</v>
      </c>
      <c r="X181" s="236">
        <f>SUM(X182:X183)</f>
        <v>0</v>
      </c>
      <c r="Y181" s="236">
        <f>SUM(Y182:Y183)</f>
        <v>0</v>
      </c>
      <c r="Z181" s="209"/>
      <c r="AA181" s="38"/>
      <c r="AB181" s="6" t="s">
        <v>383</v>
      </c>
      <c r="AC181" s="21"/>
      <c r="AD181" s="21"/>
      <c r="AE181" s="21"/>
      <c r="AF181" s="21"/>
      <c r="AG181" s="21"/>
    </row>
    <row r="182" spans="1:33" s="291" customFormat="1" ht="21.75" hidden="1" customHeight="1">
      <c r="A182" s="108"/>
      <c r="B182" s="96" t="s">
        <v>279</v>
      </c>
      <c r="C182" s="60" t="s">
        <v>92</v>
      </c>
      <c r="D182" s="236">
        <v>972</v>
      </c>
      <c r="E182" s="263">
        <f t="shared" si="111"/>
        <v>0</v>
      </c>
      <c r="F182" s="236">
        <v>243</v>
      </c>
      <c r="G182" s="263">
        <f t="shared" si="141"/>
        <v>0</v>
      </c>
      <c r="H182" s="238"/>
      <c r="I182" s="238"/>
      <c r="J182" s="238"/>
      <c r="K182" s="236">
        <v>243</v>
      </c>
      <c r="L182" s="263">
        <f t="shared" si="142"/>
        <v>0</v>
      </c>
      <c r="M182" s="238"/>
      <c r="N182" s="238"/>
      <c r="O182" s="238"/>
      <c r="P182" s="236">
        <v>243</v>
      </c>
      <c r="Q182" s="263">
        <f t="shared" si="143"/>
        <v>0</v>
      </c>
      <c r="R182" s="238"/>
      <c r="S182" s="238"/>
      <c r="T182" s="238"/>
      <c r="U182" s="236">
        <v>243</v>
      </c>
      <c r="V182" s="263">
        <f t="shared" si="144"/>
        <v>0</v>
      </c>
      <c r="W182" s="238"/>
      <c r="X182" s="238"/>
      <c r="Y182" s="238"/>
      <c r="Z182" s="209" t="s">
        <v>180</v>
      </c>
      <c r="AA182" s="178"/>
      <c r="AB182" s="178"/>
      <c r="AC182" s="179"/>
      <c r="AD182" s="179"/>
      <c r="AE182" s="179">
        <v>1</v>
      </c>
      <c r="AF182" s="179"/>
      <c r="AG182" s="179"/>
    </row>
    <row r="183" spans="1:33" s="291" customFormat="1" ht="21.75" hidden="1" customHeight="1">
      <c r="A183" s="77"/>
      <c r="B183" s="76" t="s">
        <v>280</v>
      </c>
      <c r="C183" s="53" t="s">
        <v>92</v>
      </c>
      <c r="D183" s="236">
        <v>24</v>
      </c>
      <c r="E183" s="263">
        <f t="shared" si="111"/>
        <v>0</v>
      </c>
      <c r="F183" s="236">
        <v>6</v>
      </c>
      <c r="G183" s="263">
        <f t="shared" si="141"/>
        <v>0</v>
      </c>
      <c r="H183" s="238"/>
      <c r="I183" s="238"/>
      <c r="J183" s="238"/>
      <c r="K183" s="236">
        <v>6</v>
      </c>
      <c r="L183" s="263">
        <f t="shared" si="142"/>
        <v>0</v>
      </c>
      <c r="M183" s="238"/>
      <c r="N183" s="238"/>
      <c r="O183" s="238"/>
      <c r="P183" s="236">
        <v>6</v>
      </c>
      <c r="Q183" s="263">
        <f t="shared" si="143"/>
        <v>0</v>
      </c>
      <c r="R183" s="238"/>
      <c r="S183" s="238"/>
      <c r="T183" s="238"/>
      <c r="U183" s="236">
        <v>6</v>
      </c>
      <c r="V183" s="263">
        <f t="shared" si="144"/>
        <v>0</v>
      </c>
      <c r="W183" s="238"/>
      <c r="X183" s="238"/>
      <c r="Y183" s="238"/>
      <c r="Z183" s="209" t="s">
        <v>180</v>
      </c>
      <c r="AA183" s="178"/>
      <c r="AB183" s="178"/>
      <c r="AC183" s="179"/>
      <c r="AD183" s="179"/>
      <c r="AE183" s="179">
        <v>1</v>
      </c>
      <c r="AF183" s="179"/>
      <c r="AG183" s="179"/>
    </row>
    <row r="184" spans="1:33" s="39" customFormat="1" ht="15.75" hidden="1">
      <c r="A184" s="94"/>
      <c r="B184" s="72" t="s">
        <v>440</v>
      </c>
      <c r="C184" s="53" t="s">
        <v>69</v>
      </c>
      <c r="D184" s="236">
        <v>122</v>
      </c>
      <c r="E184" s="237">
        <f t="shared" si="111"/>
        <v>0</v>
      </c>
      <c r="F184" s="236">
        <v>30</v>
      </c>
      <c r="G184" s="237">
        <f t="shared" si="141"/>
        <v>0</v>
      </c>
      <c r="H184" s="236"/>
      <c r="I184" s="236"/>
      <c r="J184" s="236"/>
      <c r="K184" s="236">
        <v>31</v>
      </c>
      <c r="L184" s="237">
        <f t="shared" si="142"/>
        <v>0</v>
      </c>
      <c r="M184" s="236"/>
      <c r="N184" s="236"/>
      <c r="O184" s="236"/>
      <c r="P184" s="236">
        <v>31</v>
      </c>
      <c r="Q184" s="237">
        <f t="shared" si="143"/>
        <v>0</v>
      </c>
      <c r="R184" s="236"/>
      <c r="S184" s="236"/>
      <c r="T184" s="236"/>
      <c r="U184" s="236">
        <v>30</v>
      </c>
      <c r="V184" s="237">
        <f t="shared" si="144"/>
        <v>0</v>
      </c>
      <c r="W184" s="236"/>
      <c r="X184" s="236"/>
      <c r="Y184" s="236"/>
      <c r="Z184" s="209"/>
      <c r="AA184" s="38"/>
      <c r="AB184" s="6"/>
      <c r="AC184" s="21"/>
      <c r="AD184" s="21"/>
      <c r="AE184" s="21"/>
      <c r="AF184" s="21"/>
      <c r="AG184" s="21"/>
    </row>
    <row r="185" spans="1:33" s="291" customFormat="1" ht="41.25" hidden="1" customHeight="1">
      <c r="A185" s="77"/>
      <c r="B185" s="76" t="s">
        <v>319</v>
      </c>
      <c r="C185" s="53" t="s">
        <v>69</v>
      </c>
      <c r="D185" s="236">
        <v>22</v>
      </c>
      <c r="E185" s="263">
        <f t="shared" si="111"/>
        <v>0</v>
      </c>
      <c r="F185" s="236">
        <v>5</v>
      </c>
      <c r="G185" s="263">
        <f t="shared" si="141"/>
        <v>0</v>
      </c>
      <c r="H185" s="269"/>
      <c r="I185" s="269"/>
      <c r="J185" s="269"/>
      <c r="K185" s="236">
        <v>6</v>
      </c>
      <c r="L185" s="263">
        <f t="shared" si="142"/>
        <v>0</v>
      </c>
      <c r="M185" s="269"/>
      <c r="N185" s="269"/>
      <c r="O185" s="269"/>
      <c r="P185" s="236">
        <v>6</v>
      </c>
      <c r="Q185" s="263">
        <f t="shared" si="143"/>
        <v>0</v>
      </c>
      <c r="R185" s="269"/>
      <c r="S185" s="269"/>
      <c r="T185" s="269"/>
      <c r="U185" s="236">
        <v>5</v>
      </c>
      <c r="V185" s="263">
        <f t="shared" si="144"/>
        <v>0</v>
      </c>
      <c r="W185" s="269"/>
      <c r="X185" s="269"/>
      <c r="Y185" s="269"/>
      <c r="Z185" s="209" t="s">
        <v>239</v>
      </c>
      <c r="AA185" s="178"/>
      <c r="AB185" s="178"/>
      <c r="AC185" s="179"/>
      <c r="AD185" s="179"/>
      <c r="AE185" s="179">
        <v>31</v>
      </c>
      <c r="AF185" s="179"/>
      <c r="AG185" s="179"/>
    </row>
    <row r="186" spans="1:33" s="291" customFormat="1" ht="27.75" hidden="1" customHeight="1">
      <c r="A186" s="77"/>
      <c r="B186" s="76" t="s">
        <v>320</v>
      </c>
      <c r="C186" s="53" t="s">
        <v>69</v>
      </c>
      <c r="D186" s="236">
        <v>100</v>
      </c>
      <c r="E186" s="263">
        <f t="shared" si="111"/>
        <v>0</v>
      </c>
      <c r="F186" s="236">
        <v>25</v>
      </c>
      <c r="G186" s="263">
        <f t="shared" si="141"/>
        <v>0</v>
      </c>
      <c r="H186" s="269"/>
      <c r="I186" s="269"/>
      <c r="J186" s="269"/>
      <c r="K186" s="236">
        <v>25</v>
      </c>
      <c r="L186" s="263">
        <f t="shared" si="142"/>
        <v>0</v>
      </c>
      <c r="M186" s="269"/>
      <c r="N186" s="269"/>
      <c r="O186" s="269"/>
      <c r="P186" s="236">
        <v>25</v>
      </c>
      <c r="Q186" s="263">
        <f t="shared" si="143"/>
        <v>0</v>
      </c>
      <c r="R186" s="269"/>
      <c r="S186" s="269"/>
      <c r="T186" s="269"/>
      <c r="U186" s="236">
        <v>25</v>
      </c>
      <c r="V186" s="263">
        <f t="shared" si="144"/>
        <v>0</v>
      </c>
      <c r="W186" s="269"/>
      <c r="X186" s="269"/>
      <c r="Y186" s="269"/>
      <c r="Z186" s="209" t="s">
        <v>240</v>
      </c>
      <c r="AA186" s="178"/>
      <c r="AB186" s="178"/>
      <c r="AC186" s="179"/>
      <c r="AD186" s="179"/>
      <c r="AE186" s="179">
        <v>32</v>
      </c>
      <c r="AF186" s="179"/>
      <c r="AG186" s="179"/>
    </row>
    <row r="187" spans="1:33" s="202" customFormat="1" ht="27" hidden="1" customHeight="1">
      <c r="A187" s="94"/>
      <c r="B187" s="72" t="s">
        <v>441</v>
      </c>
      <c r="C187" s="53"/>
      <c r="D187" s="236"/>
      <c r="E187" s="263"/>
      <c r="F187" s="236"/>
      <c r="G187" s="263"/>
      <c r="H187" s="238"/>
      <c r="I187" s="238"/>
      <c r="J187" s="238"/>
      <c r="K187" s="236"/>
      <c r="L187" s="263"/>
      <c r="M187" s="238"/>
      <c r="N187" s="238"/>
      <c r="O187" s="238"/>
      <c r="P187" s="236"/>
      <c r="Q187" s="263"/>
      <c r="R187" s="238"/>
      <c r="S187" s="238"/>
      <c r="T187" s="238"/>
      <c r="U187" s="236"/>
      <c r="V187" s="263"/>
      <c r="W187" s="238"/>
      <c r="X187" s="238"/>
      <c r="Y187" s="238"/>
      <c r="Z187" s="209"/>
      <c r="AA187" s="201"/>
      <c r="AB187" s="178"/>
      <c r="AC187" s="179"/>
      <c r="AD187" s="179"/>
      <c r="AE187" s="179"/>
      <c r="AF187" s="179"/>
      <c r="AG187" s="179"/>
    </row>
    <row r="188" spans="1:33" s="297" customFormat="1" ht="29.25" hidden="1" customHeight="1">
      <c r="A188" s="75"/>
      <c r="B188" s="76" t="s">
        <v>156</v>
      </c>
      <c r="C188" s="53" t="s">
        <v>11</v>
      </c>
      <c r="D188" s="236">
        <v>2400</v>
      </c>
      <c r="E188" s="263">
        <f t="shared" si="111"/>
        <v>0</v>
      </c>
      <c r="F188" s="236">
        <v>100</v>
      </c>
      <c r="G188" s="263">
        <f t="shared" si="141"/>
        <v>0</v>
      </c>
      <c r="H188" s="238">
        <f>SUM(H189:H190)</f>
        <v>0</v>
      </c>
      <c r="I188" s="238">
        <f>SUM(I189:I190)</f>
        <v>0</v>
      </c>
      <c r="J188" s="238">
        <f>SUM(J189:J190)</f>
        <v>0</v>
      </c>
      <c r="K188" s="236">
        <v>2100</v>
      </c>
      <c r="L188" s="263">
        <f t="shared" si="142"/>
        <v>0</v>
      </c>
      <c r="M188" s="238">
        <f>SUM(M189:M190)</f>
        <v>0</v>
      </c>
      <c r="N188" s="238">
        <f>SUM(N189:N190)</f>
        <v>0</v>
      </c>
      <c r="O188" s="238">
        <f>SUM(O189:O190)</f>
        <v>0</v>
      </c>
      <c r="P188" s="236">
        <v>100</v>
      </c>
      <c r="Q188" s="263">
        <f t="shared" si="143"/>
        <v>0</v>
      </c>
      <c r="R188" s="238">
        <f>SUM(R189:R190)</f>
        <v>0</v>
      </c>
      <c r="S188" s="238">
        <f>SUM(S189:S190)</f>
        <v>0</v>
      </c>
      <c r="T188" s="238">
        <f>SUM(T189:T190)</f>
        <v>0</v>
      </c>
      <c r="U188" s="236">
        <v>100</v>
      </c>
      <c r="V188" s="263">
        <f t="shared" si="144"/>
        <v>0</v>
      </c>
      <c r="W188" s="238">
        <f>SUM(W189:W190)</f>
        <v>0</v>
      </c>
      <c r="X188" s="238">
        <f>SUM(X189:X190)</f>
        <v>0</v>
      </c>
      <c r="Y188" s="238">
        <f>SUM(Y189:Y190)</f>
        <v>0</v>
      </c>
      <c r="Z188" s="209"/>
      <c r="AA188" s="296"/>
      <c r="AB188" s="178" t="s">
        <v>384</v>
      </c>
      <c r="AC188" s="179"/>
      <c r="AD188" s="179"/>
      <c r="AE188" s="179"/>
      <c r="AF188" s="179"/>
      <c r="AG188" s="179"/>
    </row>
    <row r="189" spans="1:33" s="291" customFormat="1" ht="26.25" hidden="1" customHeight="1">
      <c r="A189" s="77"/>
      <c r="B189" s="78" t="s">
        <v>157</v>
      </c>
      <c r="C189" s="53" t="s">
        <v>11</v>
      </c>
      <c r="D189" s="236">
        <v>2000</v>
      </c>
      <c r="E189" s="263">
        <f t="shared" si="111"/>
        <v>0</v>
      </c>
      <c r="F189" s="236">
        <v>0</v>
      </c>
      <c r="G189" s="263">
        <f t="shared" si="141"/>
        <v>0</v>
      </c>
      <c r="H189" s="238"/>
      <c r="I189" s="238"/>
      <c r="J189" s="238"/>
      <c r="K189" s="236">
        <v>2000</v>
      </c>
      <c r="L189" s="263">
        <f t="shared" si="142"/>
        <v>0</v>
      </c>
      <c r="M189" s="238"/>
      <c r="N189" s="238"/>
      <c r="O189" s="238"/>
      <c r="P189" s="236">
        <v>0</v>
      </c>
      <c r="Q189" s="263">
        <f t="shared" si="143"/>
        <v>0</v>
      </c>
      <c r="R189" s="238"/>
      <c r="S189" s="238"/>
      <c r="T189" s="238"/>
      <c r="U189" s="236">
        <v>0</v>
      </c>
      <c r="V189" s="263">
        <f t="shared" si="144"/>
        <v>0</v>
      </c>
      <c r="W189" s="238"/>
      <c r="X189" s="238"/>
      <c r="Y189" s="238"/>
      <c r="Z189" s="209" t="s">
        <v>379</v>
      </c>
      <c r="AA189" s="178"/>
      <c r="AB189" s="178"/>
      <c r="AC189" s="179"/>
      <c r="AD189" s="179"/>
      <c r="AE189" s="179">
        <v>4</v>
      </c>
      <c r="AF189" s="179"/>
      <c r="AG189" s="179"/>
    </row>
    <row r="190" spans="1:33" s="291" customFormat="1" ht="30.75" hidden="1" customHeight="1">
      <c r="A190" s="77"/>
      <c r="B190" s="78" t="s">
        <v>158</v>
      </c>
      <c r="C190" s="53" t="s">
        <v>11</v>
      </c>
      <c r="D190" s="236">
        <v>400</v>
      </c>
      <c r="E190" s="263">
        <f t="shared" si="111"/>
        <v>0</v>
      </c>
      <c r="F190" s="236">
        <v>100</v>
      </c>
      <c r="G190" s="263">
        <f t="shared" si="141"/>
        <v>0</v>
      </c>
      <c r="H190" s="238"/>
      <c r="I190" s="238"/>
      <c r="J190" s="238"/>
      <c r="K190" s="236">
        <v>100</v>
      </c>
      <c r="L190" s="263">
        <f t="shared" si="142"/>
        <v>0</v>
      </c>
      <c r="M190" s="238"/>
      <c r="N190" s="238"/>
      <c r="O190" s="238"/>
      <c r="P190" s="236">
        <v>100</v>
      </c>
      <c r="Q190" s="263">
        <f t="shared" si="143"/>
        <v>0</v>
      </c>
      <c r="R190" s="238"/>
      <c r="S190" s="238"/>
      <c r="T190" s="238"/>
      <c r="U190" s="236">
        <v>100</v>
      </c>
      <c r="V190" s="263">
        <f t="shared" si="144"/>
        <v>0</v>
      </c>
      <c r="W190" s="238"/>
      <c r="X190" s="238"/>
      <c r="Y190" s="238"/>
      <c r="Z190" s="209" t="s">
        <v>379</v>
      </c>
      <c r="AA190" s="178"/>
      <c r="AB190" s="178"/>
      <c r="AC190" s="179"/>
      <c r="AD190" s="179"/>
      <c r="AE190" s="179">
        <v>4</v>
      </c>
      <c r="AF190" s="179"/>
      <c r="AG190" s="179"/>
    </row>
    <row r="191" spans="1:33" s="297" customFormat="1" ht="27" hidden="1" customHeight="1">
      <c r="A191" s="75"/>
      <c r="B191" s="76" t="s">
        <v>159</v>
      </c>
      <c r="C191" s="53" t="s">
        <v>92</v>
      </c>
      <c r="D191" s="236">
        <v>15</v>
      </c>
      <c r="E191" s="263">
        <f t="shared" si="111"/>
        <v>0</v>
      </c>
      <c r="F191" s="236">
        <v>4</v>
      </c>
      <c r="G191" s="263">
        <f t="shared" si="141"/>
        <v>0</v>
      </c>
      <c r="H191" s="238">
        <f>SUM(H192:H194)</f>
        <v>0</v>
      </c>
      <c r="I191" s="238">
        <f>SUM(I192:I194)</f>
        <v>0</v>
      </c>
      <c r="J191" s="238">
        <f>SUM(J192:J194)</f>
        <v>0</v>
      </c>
      <c r="K191" s="236">
        <v>3</v>
      </c>
      <c r="L191" s="263">
        <f t="shared" si="142"/>
        <v>0</v>
      </c>
      <c r="M191" s="238">
        <f>SUM(M192:M194)</f>
        <v>0</v>
      </c>
      <c r="N191" s="238">
        <f>SUM(N192:N194)</f>
        <v>0</v>
      </c>
      <c r="O191" s="238">
        <f>SUM(O192:O194)</f>
        <v>0</v>
      </c>
      <c r="P191" s="236">
        <v>5</v>
      </c>
      <c r="Q191" s="263">
        <f t="shared" si="143"/>
        <v>0</v>
      </c>
      <c r="R191" s="238">
        <f>SUM(R192:R194)</f>
        <v>0</v>
      </c>
      <c r="S191" s="238">
        <f>SUM(S192:S194)</f>
        <v>0</v>
      </c>
      <c r="T191" s="238">
        <f>SUM(T192:T194)</f>
        <v>0</v>
      </c>
      <c r="U191" s="236">
        <v>3</v>
      </c>
      <c r="V191" s="263">
        <f t="shared" si="144"/>
        <v>0</v>
      </c>
      <c r="W191" s="238">
        <f>SUM(W192:W194)</f>
        <v>0</v>
      </c>
      <c r="X191" s="238">
        <f>SUM(X192:X194)</f>
        <v>0</v>
      </c>
      <c r="Y191" s="238">
        <f>SUM(Y192:Y194)</f>
        <v>0</v>
      </c>
      <c r="Z191" s="209"/>
      <c r="AA191" s="329" t="s">
        <v>254</v>
      </c>
      <c r="AB191" s="325" t="s">
        <v>385</v>
      </c>
      <c r="AC191" s="330"/>
      <c r="AD191" s="179"/>
      <c r="AE191" s="179"/>
      <c r="AF191" s="179"/>
      <c r="AG191" s="179"/>
    </row>
    <row r="192" spans="1:33" s="291" customFormat="1" ht="15.75" hidden="1">
      <c r="A192" s="77"/>
      <c r="B192" s="78" t="s">
        <v>160</v>
      </c>
      <c r="C192" s="53" t="s">
        <v>92</v>
      </c>
      <c r="D192" s="236">
        <v>5</v>
      </c>
      <c r="E192" s="263">
        <f t="shared" si="111"/>
        <v>0</v>
      </c>
      <c r="F192" s="236">
        <v>1</v>
      </c>
      <c r="G192" s="263">
        <f t="shared" si="141"/>
        <v>0</v>
      </c>
      <c r="H192" s="238"/>
      <c r="I192" s="238"/>
      <c r="J192" s="238"/>
      <c r="K192" s="236">
        <v>1</v>
      </c>
      <c r="L192" s="263">
        <f t="shared" si="142"/>
        <v>0</v>
      </c>
      <c r="M192" s="238"/>
      <c r="N192" s="238"/>
      <c r="O192" s="238"/>
      <c r="P192" s="236">
        <v>2</v>
      </c>
      <c r="Q192" s="263">
        <f t="shared" si="143"/>
        <v>0</v>
      </c>
      <c r="R192" s="238"/>
      <c r="S192" s="238"/>
      <c r="T192" s="238"/>
      <c r="U192" s="236">
        <v>1</v>
      </c>
      <c r="V192" s="263">
        <f t="shared" si="144"/>
        <v>0</v>
      </c>
      <c r="W192" s="238"/>
      <c r="X192" s="238"/>
      <c r="Y192" s="238"/>
      <c r="Z192" s="209" t="s">
        <v>379</v>
      </c>
      <c r="AA192" s="178"/>
      <c r="AB192" s="178"/>
      <c r="AC192" s="179"/>
      <c r="AD192" s="179"/>
      <c r="AE192" s="179">
        <v>4</v>
      </c>
      <c r="AF192" s="179"/>
      <c r="AG192" s="179"/>
    </row>
    <row r="193" spans="1:33" s="291" customFormat="1" ht="15.75" hidden="1">
      <c r="A193" s="77"/>
      <c r="B193" s="118" t="s">
        <v>161</v>
      </c>
      <c r="C193" s="53" t="s">
        <v>92</v>
      </c>
      <c r="D193" s="236">
        <v>6</v>
      </c>
      <c r="E193" s="263">
        <f t="shared" si="111"/>
        <v>0</v>
      </c>
      <c r="F193" s="236">
        <v>2</v>
      </c>
      <c r="G193" s="263">
        <f t="shared" si="141"/>
        <v>0</v>
      </c>
      <c r="H193" s="238"/>
      <c r="I193" s="238"/>
      <c r="J193" s="238"/>
      <c r="K193" s="236">
        <v>1</v>
      </c>
      <c r="L193" s="263">
        <f t="shared" si="142"/>
        <v>0</v>
      </c>
      <c r="M193" s="238"/>
      <c r="N193" s="238"/>
      <c r="O193" s="238"/>
      <c r="P193" s="236">
        <v>2</v>
      </c>
      <c r="Q193" s="263">
        <f t="shared" si="143"/>
        <v>0</v>
      </c>
      <c r="R193" s="238"/>
      <c r="S193" s="238"/>
      <c r="T193" s="238"/>
      <c r="U193" s="236">
        <v>1</v>
      </c>
      <c r="V193" s="263">
        <f t="shared" si="144"/>
        <v>0</v>
      </c>
      <c r="W193" s="238"/>
      <c r="X193" s="238"/>
      <c r="Y193" s="238"/>
      <c r="Z193" s="209" t="s">
        <v>379</v>
      </c>
      <c r="AA193" s="178"/>
      <c r="AB193" s="178"/>
      <c r="AC193" s="179"/>
      <c r="AD193" s="179"/>
      <c r="AE193" s="179">
        <v>4</v>
      </c>
      <c r="AF193" s="179"/>
      <c r="AG193" s="179"/>
    </row>
    <row r="194" spans="1:33" s="179" customFormat="1" ht="24.75" hidden="1" customHeight="1">
      <c r="A194" s="81"/>
      <c r="B194" s="119" t="s">
        <v>162</v>
      </c>
      <c r="C194" s="53" t="s">
        <v>92</v>
      </c>
      <c r="D194" s="236">
        <v>4</v>
      </c>
      <c r="E194" s="263">
        <f t="shared" si="111"/>
        <v>0</v>
      </c>
      <c r="F194" s="236">
        <v>1</v>
      </c>
      <c r="G194" s="263">
        <f t="shared" si="141"/>
        <v>0</v>
      </c>
      <c r="H194" s="238"/>
      <c r="I194" s="238"/>
      <c r="J194" s="238"/>
      <c r="K194" s="236">
        <v>1</v>
      </c>
      <c r="L194" s="263">
        <f t="shared" si="142"/>
        <v>0</v>
      </c>
      <c r="M194" s="238"/>
      <c r="N194" s="238"/>
      <c r="O194" s="238"/>
      <c r="P194" s="236">
        <v>1</v>
      </c>
      <c r="Q194" s="263">
        <f t="shared" si="143"/>
        <v>0</v>
      </c>
      <c r="R194" s="238"/>
      <c r="S194" s="238"/>
      <c r="T194" s="238"/>
      <c r="U194" s="236">
        <v>1</v>
      </c>
      <c r="V194" s="263">
        <f t="shared" si="144"/>
        <v>0</v>
      </c>
      <c r="W194" s="238"/>
      <c r="X194" s="238"/>
      <c r="Y194" s="238"/>
      <c r="Z194" s="209" t="s">
        <v>379</v>
      </c>
      <c r="AA194" s="177"/>
      <c r="AB194" s="178"/>
      <c r="AE194" s="179">
        <v>4</v>
      </c>
    </row>
    <row r="195" spans="1:33" s="39" customFormat="1" ht="15.75">
      <c r="A195" s="94"/>
      <c r="B195" s="72" t="s">
        <v>442</v>
      </c>
      <c r="C195" s="53"/>
      <c r="D195" s="236"/>
      <c r="E195" s="237"/>
      <c r="F195" s="236"/>
      <c r="G195" s="237"/>
      <c r="H195" s="236"/>
      <c r="I195" s="236"/>
      <c r="J195" s="236"/>
      <c r="K195" s="236"/>
      <c r="L195" s="237"/>
      <c r="M195" s="236"/>
      <c r="N195" s="236"/>
      <c r="O195" s="236"/>
      <c r="P195" s="236"/>
      <c r="Q195" s="237">
        <f t="shared" si="143"/>
        <v>0</v>
      </c>
      <c r="R195" s="236"/>
      <c r="S195" s="236"/>
      <c r="T195" s="236"/>
      <c r="U195" s="236"/>
      <c r="V195" s="237"/>
      <c r="W195" s="236"/>
      <c r="X195" s="236"/>
      <c r="Y195" s="236"/>
      <c r="Z195" s="209"/>
      <c r="AA195" s="38"/>
      <c r="AB195" s="6"/>
      <c r="AC195" s="21"/>
      <c r="AD195" s="21"/>
      <c r="AE195" s="21"/>
      <c r="AF195" s="21"/>
      <c r="AG195" s="21"/>
    </row>
    <row r="196" spans="1:33" s="51" customFormat="1" ht="15.75">
      <c r="A196" s="40"/>
      <c r="B196" s="76" t="s">
        <v>163</v>
      </c>
      <c r="C196" s="53" t="s">
        <v>31</v>
      </c>
      <c r="D196" s="238">
        <v>350</v>
      </c>
      <c r="E196" s="237">
        <f t="shared" si="111"/>
        <v>681</v>
      </c>
      <c r="F196" s="238">
        <v>140</v>
      </c>
      <c r="G196" s="237">
        <f t="shared" si="141"/>
        <v>200</v>
      </c>
      <c r="H196" s="238">
        <f t="shared" ref="H196:J197" si="145">SUM(H198,H200)</f>
        <v>87</v>
      </c>
      <c r="I196" s="238">
        <f t="shared" si="145"/>
        <v>78</v>
      </c>
      <c r="J196" s="238">
        <f t="shared" si="145"/>
        <v>35</v>
      </c>
      <c r="K196" s="238">
        <v>90</v>
      </c>
      <c r="L196" s="237">
        <f t="shared" si="142"/>
        <v>163</v>
      </c>
      <c r="M196" s="238">
        <f t="shared" ref="M196:O197" si="146">SUM(M198,M200)</f>
        <v>75</v>
      </c>
      <c r="N196" s="238">
        <f t="shared" si="146"/>
        <v>30</v>
      </c>
      <c r="O196" s="238">
        <f t="shared" si="146"/>
        <v>58</v>
      </c>
      <c r="P196" s="238">
        <v>70</v>
      </c>
      <c r="Q196" s="237">
        <f t="shared" si="143"/>
        <v>189</v>
      </c>
      <c r="R196" s="238">
        <f t="shared" ref="R196:T197" si="147">SUM(R198,R200)</f>
        <v>74</v>
      </c>
      <c r="S196" s="238">
        <f t="shared" si="147"/>
        <v>65</v>
      </c>
      <c r="T196" s="238">
        <f t="shared" si="147"/>
        <v>50</v>
      </c>
      <c r="U196" s="238">
        <v>50</v>
      </c>
      <c r="V196" s="237">
        <f t="shared" si="144"/>
        <v>129</v>
      </c>
      <c r="W196" s="238">
        <f t="shared" ref="W196:Y197" si="148">SUM(W198,W200)</f>
        <v>47</v>
      </c>
      <c r="X196" s="238">
        <f t="shared" si="148"/>
        <v>52</v>
      </c>
      <c r="Y196" s="238">
        <f t="shared" si="148"/>
        <v>30</v>
      </c>
      <c r="Z196" s="209"/>
      <c r="AA196" s="50"/>
      <c r="AB196" s="6" t="s">
        <v>386</v>
      </c>
      <c r="AC196" s="21"/>
      <c r="AD196" s="21"/>
      <c r="AE196" s="21"/>
      <c r="AF196" s="21"/>
      <c r="AG196" s="21"/>
    </row>
    <row r="197" spans="1:33" s="45" customFormat="1" ht="15.75">
      <c r="A197" s="40"/>
      <c r="B197" s="78"/>
      <c r="C197" s="53" t="s">
        <v>11</v>
      </c>
      <c r="D197" s="236">
        <v>3300</v>
      </c>
      <c r="E197" s="237">
        <f t="shared" si="111"/>
        <v>4016</v>
      </c>
      <c r="F197" s="236">
        <v>600</v>
      </c>
      <c r="G197" s="237">
        <f t="shared" si="141"/>
        <v>1090</v>
      </c>
      <c r="H197" s="236">
        <f t="shared" si="145"/>
        <v>399</v>
      </c>
      <c r="I197" s="236">
        <f t="shared" si="145"/>
        <v>363</v>
      </c>
      <c r="J197" s="236">
        <f t="shared" si="145"/>
        <v>328</v>
      </c>
      <c r="K197" s="236">
        <v>300</v>
      </c>
      <c r="L197" s="237">
        <f t="shared" si="142"/>
        <v>496</v>
      </c>
      <c r="M197" s="236">
        <f t="shared" si="146"/>
        <v>271</v>
      </c>
      <c r="N197" s="236">
        <f t="shared" si="146"/>
        <v>30</v>
      </c>
      <c r="O197" s="236">
        <f t="shared" si="146"/>
        <v>195</v>
      </c>
      <c r="P197" s="236">
        <v>500</v>
      </c>
      <c r="Q197" s="237">
        <f t="shared" si="143"/>
        <v>493</v>
      </c>
      <c r="R197" s="236">
        <f t="shared" si="147"/>
        <v>81</v>
      </c>
      <c r="S197" s="236">
        <f t="shared" si="147"/>
        <v>259</v>
      </c>
      <c r="T197" s="236">
        <f t="shared" si="147"/>
        <v>153</v>
      </c>
      <c r="U197" s="236">
        <v>1900</v>
      </c>
      <c r="V197" s="237">
        <f t="shared" si="144"/>
        <v>1937</v>
      </c>
      <c r="W197" s="236">
        <f t="shared" si="148"/>
        <v>368</v>
      </c>
      <c r="X197" s="236">
        <f t="shared" si="148"/>
        <v>1539</v>
      </c>
      <c r="Y197" s="236">
        <f t="shared" si="148"/>
        <v>30</v>
      </c>
      <c r="Z197" s="209"/>
      <c r="AA197" s="6"/>
      <c r="AB197" s="6" t="s">
        <v>387</v>
      </c>
      <c r="AC197" s="21"/>
      <c r="AD197" s="21"/>
      <c r="AE197" s="21"/>
      <c r="AF197" s="21"/>
      <c r="AG197" s="21"/>
    </row>
    <row r="198" spans="1:33" s="45" customFormat="1" ht="42" customHeight="1">
      <c r="A198" s="193"/>
      <c r="B198" s="120" t="s">
        <v>164</v>
      </c>
      <c r="C198" s="53" t="s">
        <v>31</v>
      </c>
      <c r="D198" s="236">
        <v>20</v>
      </c>
      <c r="E198" s="237">
        <f t="shared" si="111"/>
        <v>27</v>
      </c>
      <c r="F198" s="236">
        <v>5</v>
      </c>
      <c r="G198" s="237">
        <f t="shared" si="141"/>
        <v>11</v>
      </c>
      <c r="H198" s="266">
        <f>SUM([1]service!H198)</f>
        <v>2</v>
      </c>
      <c r="I198" s="266">
        <f>SUM([2]service!I198)</f>
        <v>5</v>
      </c>
      <c r="J198" s="266">
        <f>SUM([3]service!J198)</f>
        <v>4</v>
      </c>
      <c r="K198" s="236">
        <v>5</v>
      </c>
      <c r="L198" s="237">
        <f t="shared" si="142"/>
        <v>2</v>
      </c>
      <c r="M198" s="266">
        <f>SUM([4]service!M198)</f>
        <v>0</v>
      </c>
      <c r="N198" s="266">
        <f>SUM([5]service!N198)</f>
        <v>0</v>
      </c>
      <c r="O198" s="266">
        <f>SUM([6]service!O198)</f>
        <v>2</v>
      </c>
      <c r="P198" s="236">
        <v>5</v>
      </c>
      <c r="Q198" s="237">
        <f t="shared" si="143"/>
        <v>1</v>
      </c>
      <c r="R198" s="266">
        <f>SUM([7]service!R198)</f>
        <v>1</v>
      </c>
      <c r="S198" s="266">
        <f>SUM([8]service!S198)</f>
        <v>0</v>
      </c>
      <c r="T198" s="266">
        <f>SUM([9]service!T198)</f>
        <v>0</v>
      </c>
      <c r="U198" s="236">
        <v>5</v>
      </c>
      <c r="V198" s="237">
        <f t="shared" si="144"/>
        <v>13</v>
      </c>
      <c r="W198" s="266">
        <f>SUM([10]service!W198)</f>
        <v>6</v>
      </c>
      <c r="X198" s="266">
        <f>SUM([11]service!X198)</f>
        <v>7</v>
      </c>
      <c r="Y198" s="266">
        <f>SUM([12]service!Y198)</f>
        <v>0</v>
      </c>
      <c r="Z198" s="209" t="s">
        <v>382</v>
      </c>
      <c r="AA198" s="6"/>
      <c r="AB198" s="6"/>
      <c r="AC198" s="21"/>
      <c r="AD198" s="21"/>
      <c r="AE198" s="21">
        <v>21</v>
      </c>
      <c r="AF198" s="21"/>
      <c r="AG198" s="21"/>
    </row>
    <row r="199" spans="1:33" s="45" customFormat="1" ht="15.75">
      <c r="A199" s="192"/>
      <c r="B199" s="121"/>
      <c r="C199" s="53" t="s">
        <v>11</v>
      </c>
      <c r="D199" s="236">
        <v>2200</v>
      </c>
      <c r="E199" s="237">
        <f t="shared" si="111"/>
        <v>2744</v>
      </c>
      <c r="F199" s="236">
        <v>150</v>
      </c>
      <c r="G199" s="237">
        <f t="shared" si="141"/>
        <v>901</v>
      </c>
      <c r="H199" s="266">
        <f>SUM([1]service!H199)</f>
        <v>314</v>
      </c>
      <c r="I199" s="266">
        <f>SUM([2]service!I199)</f>
        <v>290</v>
      </c>
      <c r="J199" s="266">
        <f>SUM([3]service!J199)</f>
        <v>297</v>
      </c>
      <c r="K199" s="236">
        <v>150</v>
      </c>
      <c r="L199" s="237">
        <f t="shared" si="142"/>
        <v>14</v>
      </c>
      <c r="M199" s="266">
        <f>SUM([4]service!M199)</f>
        <v>0</v>
      </c>
      <c r="N199" s="266">
        <f>SUM([5]service!N199)</f>
        <v>0</v>
      </c>
      <c r="O199" s="266">
        <f>SUM([6]service!O199)</f>
        <v>14</v>
      </c>
      <c r="P199" s="236">
        <v>150</v>
      </c>
      <c r="Q199" s="237">
        <f t="shared" si="143"/>
        <v>8</v>
      </c>
      <c r="R199" s="266">
        <f>SUM([7]service!R199)</f>
        <v>8</v>
      </c>
      <c r="S199" s="266">
        <f>SUM([8]service!S199)</f>
        <v>0</v>
      </c>
      <c r="T199" s="266">
        <f>SUM([9]service!T199)</f>
        <v>0</v>
      </c>
      <c r="U199" s="236">
        <v>1750</v>
      </c>
      <c r="V199" s="237">
        <f t="shared" si="144"/>
        <v>1821</v>
      </c>
      <c r="W199" s="266">
        <f>SUM([10]service!W199)</f>
        <v>327</v>
      </c>
      <c r="X199" s="266">
        <f>SUM([11]service!X199)</f>
        <v>1494</v>
      </c>
      <c r="Y199" s="266">
        <f>SUM([12]service!Y199)</f>
        <v>0</v>
      </c>
      <c r="Z199" s="209" t="s">
        <v>382</v>
      </c>
      <c r="AA199" s="6"/>
      <c r="AB199" s="6"/>
      <c r="AC199" s="21"/>
      <c r="AD199" s="21"/>
      <c r="AE199" s="21">
        <v>21</v>
      </c>
      <c r="AF199" s="21"/>
      <c r="AG199" s="21"/>
    </row>
    <row r="200" spans="1:33" s="45" customFormat="1" ht="31.5">
      <c r="A200" s="194"/>
      <c r="B200" s="123" t="s">
        <v>276</v>
      </c>
      <c r="C200" s="53" t="s">
        <v>31</v>
      </c>
      <c r="D200" s="238">
        <v>330</v>
      </c>
      <c r="E200" s="237">
        <f t="shared" si="111"/>
        <v>654</v>
      </c>
      <c r="F200" s="236">
        <v>135</v>
      </c>
      <c r="G200" s="237">
        <f t="shared" si="141"/>
        <v>189</v>
      </c>
      <c r="H200" s="266">
        <f>SUM([1]service!H200)</f>
        <v>85</v>
      </c>
      <c r="I200" s="266">
        <f>SUM([2]service!I200)</f>
        <v>73</v>
      </c>
      <c r="J200" s="266">
        <f>SUM([3]service!J200)</f>
        <v>31</v>
      </c>
      <c r="K200" s="236">
        <v>85</v>
      </c>
      <c r="L200" s="237">
        <f t="shared" si="142"/>
        <v>161</v>
      </c>
      <c r="M200" s="266">
        <f>SUM([4]service!M200)</f>
        <v>75</v>
      </c>
      <c r="N200" s="266">
        <f>SUM([5]service!N200)</f>
        <v>30</v>
      </c>
      <c r="O200" s="266">
        <f>SUM([6]service!O200)</f>
        <v>56</v>
      </c>
      <c r="P200" s="236">
        <v>65</v>
      </c>
      <c r="Q200" s="237">
        <f t="shared" si="143"/>
        <v>188</v>
      </c>
      <c r="R200" s="266">
        <f>SUM([7]service!R200)</f>
        <v>73</v>
      </c>
      <c r="S200" s="266">
        <f>SUM([8]service!S200)</f>
        <v>65</v>
      </c>
      <c r="T200" s="266">
        <f>SUM([9]service!T200)</f>
        <v>50</v>
      </c>
      <c r="U200" s="236">
        <v>45</v>
      </c>
      <c r="V200" s="237">
        <f t="shared" si="144"/>
        <v>116</v>
      </c>
      <c r="W200" s="266">
        <f>SUM([10]service!W200)</f>
        <v>41</v>
      </c>
      <c r="X200" s="266">
        <f>SUM([11]service!X200)</f>
        <v>45</v>
      </c>
      <c r="Y200" s="266">
        <f>SUM([12]service!Y200)</f>
        <v>30</v>
      </c>
      <c r="Z200" s="209" t="s">
        <v>382</v>
      </c>
      <c r="AA200" s="6"/>
      <c r="AB200" s="6"/>
      <c r="AC200" s="21"/>
      <c r="AD200" s="21"/>
      <c r="AE200" s="21">
        <v>21</v>
      </c>
      <c r="AF200" s="21"/>
      <c r="AG200" s="21"/>
    </row>
    <row r="201" spans="1:33" s="45" customFormat="1" ht="22.5" customHeight="1">
      <c r="A201" s="192"/>
      <c r="B201" s="121"/>
      <c r="C201" s="53" t="s">
        <v>11</v>
      </c>
      <c r="D201" s="236">
        <v>1100</v>
      </c>
      <c r="E201" s="237">
        <f t="shared" si="111"/>
        <v>1272</v>
      </c>
      <c r="F201" s="236">
        <v>450</v>
      </c>
      <c r="G201" s="237">
        <f t="shared" si="141"/>
        <v>189</v>
      </c>
      <c r="H201" s="266">
        <f>SUM([1]service!H201)</f>
        <v>85</v>
      </c>
      <c r="I201" s="266">
        <f>SUM([2]service!I201)</f>
        <v>73</v>
      </c>
      <c r="J201" s="266">
        <f>SUM([3]service!J201)</f>
        <v>31</v>
      </c>
      <c r="K201" s="236">
        <v>150</v>
      </c>
      <c r="L201" s="237">
        <f t="shared" si="142"/>
        <v>482</v>
      </c>
      <c r="M201" s="266">
        <f>SUM([4]service!M201)</f>
        <v>271</v>
      </c>
      <c r="N201" s="266">
        <f>SUM([5]service!N201)</f>
        <v>30</v>
      </c>
      <c r="O201" s="266">
        <f>SUM([6]service!O201)</f>
        <v>181</v>
      </c>
      <c r="P201" s="236">
        <v>350</v>
      </c>
      <c r="Q201" s="237">
        <f t="shared" si="143"/>
        <v>485</v>
      </c>
      <c r="R201" s="266">
        <f>SUM([7]service!R201)</f>
        <v>73</v>
      </c>
      <c r="S201" s="266">
        <f>SUM([8]service!S201)</f>
        <v>259</v>
      </c>
      <c r="T201" s="266">
        <f>SUM([9]service!T201)</f>
        <v>153</v>
      </c>
      <c r="U201" s="236">
        <v>150</v>
      </c>
      <c r="V201" s="237">
        <f t="shared" si="144"/>
        <v>116</v>
      </c>
      <c r="W201" s="266">
        <f>SUM([10]service!W201)</f>
        <v>41</v>
      </c>
      <c r="X201" s="266">
        <f>SUM([11]service!X201)</f>
        <v>45</v>
      </c>
      <c r="Y201" s="266">
        <f>SUM([12]service!Y201)</f>
        <v>30</v>
      </c>
      <c r="Z201" s="209" t="s">
        <v>382</v>
      </c>
      <c r="AA201" s="6"/>
      <c r="AB201" s="6"/>
      <c r="AC201" s="21"/>
      <c r="AD201" s="21"/>
      <c r="AE201" s="21">
        <v>21</v>
      </c>
      <c r="AF201" s="21"/>
      <c r="AG201" s="21"/>
    </row>
    <row r="202" spans="1:33" s="51" customFormat="1" ht="15.75">
      <c r="A202" s="95"/>
      <c r="B202" s="96" t="s">
        <v>165</v>
      </c>
      <c r="C202" s="53"/>
      <c r="D202" s="236"/>
      <c r="E202" s="237"/>
      <c r="F202" s="236"/>
      <c r="G202" s="237"/>
      <c r="H202" s="269"/>
      <c r="I202" s="269"/>
      <c r="J202" s="269"/>
      <c r="K202" s="238"/>
      <c r="L202" s="263"/>
      <c r="M202" s="269"/>
      <c r="N202" s="269"/>
      <c r="O202" s="269"/>
      <c r="P202" s="238"/>
      <c r="Q202" s="263"/>
      <c r="R202" s="269"/>
      <c r="S202" s="269"/>
      <c r="T202" s="269"/>
      <c r="U202" s="238"/>
      <c r="V202" s="263"/>
      <c r="W202" s="269"/>
      <c r="X202" s="269"/>
      <c r="Y202" s="269"/>
      <c r="Z202" s="209"/>
      <c r="AA202" s="50"/>
      <c r="AB202" s="6"/>
      <c r="AC202" s="21"/>
      <c r="AD202" s="21"/>
      <c r="AE202" s="21"/>
      <c r="AF202" s="21"/>
      <c r="AG202" s="21"/>
    </row>
    <row r="203" spans="1:33" s="51" customFormat="1" ht="21" hidden="1" customHeight="1">
      <c r="A203" s="40"/>
      <c r="B203" s="76" t="s">
        <v>166</v>
      </c>
      <c r="C203" s="53" t="s">
        <v>31</v>
      </c>
      <c r="D203" s="236">
        <v>22</v>
      </c>
      <c r="E203" s="237">
        <f t="shared" si="111"/>
        <v>0</v>
      </c>
      <c r="F203" s="236">
        <v>6</v>
      </c>
      <c r="G203" s="237">
        <f t="shared" si="141"/>
        <v>0</v>
      </c>
      <c r="H203" s="236">
        <f>SUM(H204:H206)</f>
        <v>0</v>
      </c>
      <c r="I203" s="236">
        <f>SUM(I204:I206)</f>
        <v>0</v>
      </c>
      <c r="J203" s="236">
        <f>SUM(J204:J206)</f>
        <v>0</v>
      </c>
      <c r="K203" s="236">
        <v>5</v>
      </c>
      <c r="L203" s="237">
        <f t="shared" si="142"/>
        <v>0</v>
      </c>
      <c r="M203" s="236">
        <f>SUM(M204:M206)</f>
        <v>0</v>
      </c>
      <c r="N203" s="236">
        <f>SUM(N204:N206)</f>
        <v>0</v>
      </c>
      <c r="O203" s="236">
        <f>SUM(O204:O206)</f>
        <v>0</v>
      </c>
      <c r="P203" s="236">
        <v>5</v>
      </c>
      <c r="Q203" s="237">
        <f t="shared" si="143"/>
        <v>0</v>
      </c>
      <c r="R203" s="236">
        <f>SUM(R204:R206)</f>
        <v>0</v>
      </c>
      <c r="S203" s="236">
        <f>SUM(S204:S206)</f>
        <v>0</v>
      </c>
      <c r="T203" s="236">
        <f>SUM(T204:T206)</f>
        <v>0</v>
      </c>
      <c r="U203" s="236">
        <v>6</v>
      </c>
      <c r="V203" s="237">
        <f t="shared" si="144"/>
        <v>0</v>
      </c>
      <c r="W203" s="236">
        <f>SUM(W204:W206)</f>
        <v>0</v>
      </c>
      <c r="X203" s="236">
        <f>SUM(X204:X206)</f>
        <v>0</v>
      </c>
      <c r="Y203" s="236">
        <f>SUM(Y204:Y206)</f>
        <v>0</v>
      </c>
      <c r="Z203" s="209"/>
      <c r="AA203" s="50"/>
      <c r="AB203" s="6" t="s">
        <v>531</v>
      </c>
      <c r="AC203" s="21"/>
      <c r="AD203" s="21"/>
      <c r="AE203" s="21"/>
      <c r="AF203" s="21"/>
      <c r="AG203" s="21"/>
    </row>
    <row r="204" spans="1:33" s="291" customFormat="1" ht="15.75" hidden="1">
      <c r="A204" s="77"/>
      <c r="B204" s="78" t="s">
        <v>167</v>
      </c>
      <c r="C204" s="53" t="s">
        <v>31</v>
      </c>
      <c r="D204" s="236">
        <v>8</v>
      </c>
      <c r="E204" s="263">
        <f t="shared" si="111"/>
        <v>0</v>
      </c>
      <c r="F204" s="236">
        <v>2</v>
      </c>
      <c r="G204" s="263">
        <f t="shared" si="141"/>
        <v>0</v>
      </c>
      <c r="H204" s="269"/>
      <c r="I204" s="269"/>
      <c r="J204" s="269"/>
      <c r="K204" s="236">
        <v>2</v>
      </c>
      <c r="L204" s="263">
        <f t="shared" si="142"/>
        <v>0</v>
      </c>
      <c r="M204" s="269"/>
      <c r="N204" s="269"/>
      <c r="O204" s="269"/>
      <c r="P204" s="236">
        <v>2</v>
      </c>
      <c r="Q204" s="263">
        <f t="shared" si="143"/>
        <v>0</v>
      </c>
      <c r="R204" s="269"/>
      <c r="S204" s="269"/>
      <c r="T204" s="269"/>
      <c r="U204" s="236">
        <v>2</v>
      </c>
      <c r="V204" s="263">
        <f t="shared" si="144"/>
        <v>0</v>
      </c>
      <c r="W204" s="269"/>
      <c r="X204" s="269"/>
      <c r="Y204" s="269"/>
      <c r="Z204" s="209" t="s">
        <v>388</v>
      </c>
      <c r="AA204" s="178"/>
      <c r="AB204" s="178"/>
      <c r="AC204" s="179"/>
      <c r="AD204" s="179"/>
      <c r="AE204" s="179">
        <v>23</v>
      </c>
      <c r="AF204" s="179"/>
      <c r="AG204" s="179"/>
    </row>
    <row r="205" spans="1:33" s="291" customFormat="1" ht="15.75" hidden="1">
      <c r="A205" s="77"/>
      <c r="B205" s="118" t="s">
        <v>168</v>
      </c>
      <c r="C205" s="53" t="s">
        <v>92</v>
      </c>
      <c r="D205" s="253">
        <v>2</v>
      </c>
      <c r="E205" s="263">
        <f t="shared" si="111"/>
        <v>0</v>
      </c>
      <c r="F205" s="368">
        <v>1</v>
      </c>
      <c r="G205" s="263">
        <f t="shared" si="141"/>
        <v>0</v>
      </c>
      <c r="H205" s="238"/>
      <c r="I205" s="238"/>
      <c r="J205" s="238"/>
      <c r="K205" s="368">
        <v>0</v>
      </c>
      <c r="L205" s="263">
        <f t="shared" si="142"/>
        <v>0</v>
      </c>
      <c r="M205" s="238"/>
      <c r="N205" s="238"/>
      <c r="O205" s="238"/>
      <c r="P205" s="368">
        <v>0</v>
      </c>
      <c r="Q205" s="263">
        <f t="shared" si="143"/>
        <v>0</v>
      </c>
      <c r="R205" s="238"/>
      <c r="S205" s="238"/>
      <c r="T205" s="238"/>
      <c r="U205" s="368">
        <v>1</v>
      </c>
      <c r="V205" s="263">
        <f t="shared" si="144"/>
        <v>0</v>
      </c>
      <c r="W205" s="238"/>
      <c r="X205" s="238"/>
      <c r="Y205" s="238"/>
      <c r="Z205" s="209" t="s">
        <v>379</v>
      </c>
      <c r="AA205" s="178"/>
      <c r="AB205" s="178"/>
      <c r="AC205" s="179"/>
      <c r="AD205" s="179"/>
      <c r="AE205" s="179">
        <v>4</v>
      </c>
      <c r="AF205" s="179"/>
      <c r="AG205" s="179"/>
    </row>
    <row r="206" spans="1:33" s="291" customFormat="1" ht="23.25" hidden="1" customHeight="1">
      <c r="A206" s="77"/>
      <c r="B206" s="78" t="s">
        <v>169</v>
      </c>
      <c r="C206" s="124" t="s">
        <v>31</v>
      </c>
      <c r="D206" s="236">
        <v>12</v>
      </c>
      <c r="E206" s="263">
        <f t="shared" si="111"/>
        <v>0</v>
      </c>
      <c r="F206" s="236">
        <v>3</v>
      </c>
      <c r="G206" s="263">
        <f t="shared" si="141"/>
        <v>0</v>
      </c>
      <c r="H206" s="269"/>
      <c r="I206" s="269"/>
      <c r="J206" s="269"/>
      <c r="K206" s="236">
        <v>3</v>
      </c>
      <c r="L206" s="263">
        <f t="shared" si="142"/>
        <v>0</v>
      </c>
      <c r="M206" s="269"/>
      <c r="N206" s="269"/>
      <c r="O206" s="269"/>
      <c r="P206" s="236">
        <v>3</v>
      </c>
      <c r="Q206" s="263">
        <f t="shared" si="143"/>
        <v>0</v>
      </c>
      <c r="R206" s="269"/>
      <c r="S206" s="269"/>
      <c r="T206" s="269"/>
      <c r="U206" s="236">
        <v>3</v>
      </c>
      <c r="V206" s="263">
        <f t="shared" si="144"/>
        <v>0</v>
      </c>
      <c r="W206" s="269"/>
      <c r="X206" s="269"/>
      <c r="Y206" s="269"/>
      <c r="Z206" s="209" t="s">
        <v>377</v>
      </c>
      <c r="AA206" s="387" t="s">
        <v>170</v>
      </c>
      <c r="AB206" s="325"/>
      <c r="AC206" s="179"/>
      <c r="AD206" s="179"/>
      <c r="AE206" s="179">
        <v>22</v>
      </c>
      <c r="AF206" s="179"/>
      <c r="AG206" s="179"/>
    </row>
    <row r="207" spans="1:33" s="51" customFormat="1" ht="15.75">
      <c r="A207" s="40"/>
      <c r="B207" s="76" t="s">
        <v>171</v>
      </c>
      <c r="C207" s="53" t="s">
        <v>31</v>
      </c>
      <c r="D207" s="236">
        <v>722</v>
      </c>
      <c r="E207" s="237">
        <f t="shared" si="111"/>
        <v>861</v>
      </c>
      <c r="F207" s="236">
        <v>180</v>
      </c>
      <c r="G207" s="237">
        <f t="shared" si="141"/>
        <v>205</v>
      </c>
      <c r="H207" s="236">
        <f t="shared" ref="H207" si="149">SUM(H208)</f>
        <v>66</v>
      </c>
      <c r="I207" s="236">
        <f t="shared" ref="I207" si="150">SUM(I208)</f>
        <v>84</v>
      </c>
      <c r="J207" s="236">
        <f>SUM(J208)</f>
        <v>55</v>
      </c>
      <c r="K207" s="236">
        <v>181</v>
      </c>
      <c r="L207" s="237">
        <f t="shared" si="142"/>
        <v>166</v>
      </c>
      <c r="M207" s="236">
        <f t="shared" ref="M207" si="151">SUM(M208)</f>
        <v>40</v>
      </c>
      <c r="N207" s="236">
        <f t="shared" ref="N207" si="152">SUM(N208)</f>
        <v>72</v>
      </c>
      <c r="O207" s="236">
        <f>SUM(O208)</f>
        <v>54</v>
      </c>
      <c r="P207" s="236">
        <v>179</v>
      </c>
      <c r="Q207" s="237">
        <f t="shared" si="143"/>
        <v>271</v>
      </c>
      <c r="R207" s="236">
        <f t="shared" ref="R207" si="153">SUM(R208)</f>
        <v>96</v>
      </c>
      <c r="S207" s="236">
        <f t="shared" ref="S207" si="154">SUM(S208)</f>
        <v>91</v>
      </c>
      <c r="T207" s="236">
        <f>SUM(T208)</f>
        <v>84</v>
      </c>
      <c r="U207" s="236">
        <v>182</v>
      </c>
      <c r="V207" s="237">
        <f t="shared" si="144"/>
        <v>219</v>
      </c>
      <c r="W207" s="236">
        <f t="shared" ref="W207:X207" si="155">SUM(W208)</f>
        <v>79</v>
      </c>
      <c r="X207" s="236">
        <f t="shared" si="155"/>
        <v>74</v>
      </c>
      <c r="Y207" s="236">
        <f>SUM(Y208)</f>
        <v>66</v>
      </c>
      <c r="Z207" s="209"/>
      <c r="AA207" s="50"/>
      <c r="AB207" s="6" t="s">
        <v>527</v>
      </c>
      <c r="AC207" s="21"/>
      <c r="AD207" s="21"/>
      <c r="AE207" s="21"/>
      <c r="AF207" s="21"/>
      <c r="AG207" s="21"/>
    </row>
    <row r="208" spans="1:33" s="45" customFormat="1" ht="20.25" customHeight="1">
      <c r="A208" s="40"/>
      <c r="B208" s="78" t="s">
        <v>172</v>
      </c>
      <c r="C208" s="53" t="s">
        <v>173</v>
      </c>
      <c r="D208" s="236">
        <v>700</v>
      </c>
      <c r="E208" s="237">
        <f t="shared" si="111"/>
        <v>861</v>
      </c>
      <c r="F208" s="236">
        <v>172</v>
      </c>
      <c r="G208" s="237">
        <f t="shared" si="141"/>
        <v>205</v>
      </c>
      <c r="H208" s="236">
        <f>SUM(H209,H210,H211)</f>
        <v>66</v>
      </c>
      <c r="I208" s="236">
        <f>SUM(I209,I210,I211)</f>
        <v>84</v>
      </c>
      <c r="J208" s="236">
        <f>SUM(J209,J210,J211)</f>
        <v>55</v>
      </c>
      <c r="K208" s="236">
        <v>175</v>
      </c>
      <c r="L208" s="237">
        <f t="shared" si="142"/>
        <v>166</v>
      </c>
      <c r="M208" s="236">
        <f>SUM(M209,M210,M211)</f>
        <v>40</v>
      </c>
      <c r="N208" s="236">
        <f>SUM(N209,N210,N211)</f>
        <v>72</v>
      </c>
      <c r="O208" s="236">
        <f>SUM(O209,O210,O211)</f>
        <v>54</v>
      </c>
      <c r="P208" s="236">
        <v>175</v>
      </c>
      <c r="Q208" s="237">
        <f t="shared" si="143"/>
        <v>271</v>
      </c>
      <c r="R208" s="236">
        <f>SUM(R209,R210,R211)</f>
        <v>96</v>
      </c>
      <c r="S208" s="236">
        <f>SUM(S209,S210,S211)</f>
        <v>91</v>
      </c>
      <c r="T208" s="236">
        <f>SUM(T209,T210,T211)</f>
        <v>84</v>
      </c>
      <c r="U208" s="236">
        <v>175</v>
      </c>
      <c r="V208" s="237">
        <f t="shared" si="144"/>
        <v>219</v>
      </c>
      <c r="W208" s="236">
        <f>SUM(W209,W210,W211)</f>
        <v>79</v>
      </c>
      <c r="X208" s="236">
        <f>SUM(X209,X210,X211)</f>
        <v>74</v>
      </c>
      <c r="Y208" s="236">
        <f>SUM(Y209,Y210,Y211)</f>
        <v>66</v>
      </c>
      <c r="Z208" s="209"/>
      <c r="AA208" s="6"/>
      <c r="AB208" s="6" t="s">
        <v>389</v>
      </c>
      <c r="AC208" s="21"/>
      <c r="AD208" s="21"/>
      <c r="AE208" s="21"/>
      <c r="AF208" s="21"/>
      <c r="AG208" s="21"/>
    </row>
    <row r="209" spans="1:33" s="45" customFormat="1" ht="15.75">
      <c r="A209" s="190"/>
      <c r="B209" s="78" t="s">
        <v>174</v>
      </c>
      <c r="C209" s="125" t="s">
        <v>31</v>
      </c>
      <c r="D209" s="236">
        <v>60</v>
      </c>
      <c r="E209" s="237">
        <f t="shared" si="111"/>
        <v>89</v>
      </c>
      <c r="F209" s="236">
        <v>15</v>
      </c>
      <c r="G209" s="237">
        <f t="shared" si="141"/>
        <v>19</v>
      </c>
      <c r="H209" s="266">
        <f>SUM([1]service!H209)</f>
        <v>4</v>
      </c>
      <c r="I209" s="266">
        <f>SUM([2]service!I209)</f>
        <v>8</v>
      </c>
      <c r="J209" s="266">
        <f>SUM([3]service!J209)</f>
        <v>7</v>
      </c>
      <c r="K209" s="236">
        <v>15</v>
      </c>
      <c r="L209" s="237">
        <f t="shared" si="142"/>
        <v>21</v>
      </c>
      <c r="M209" s="266">
        <f>SUM([4]service!M209)</f>
        <v>5</v>
      </c>
      <c r="N209" s="266">
        <f>SUM([5]service!N209)</f>
        <v>8</v>
      </c>
      <c r="O209" s="266">
        <f>SUM([6]service!O209)</f>
        <v>8</v>
      </c>
      <c r="P209" s="236">
        <v>15</v>
      </c>
      <c r="Q209" s="237">
        <f t="shared" si="143"/>
        <v>28</v>
      </c>
      <c r="R209" s="266">
        <f>SUM([7]service!R209)</f>
        <v>12</v>
      </c>
      <c r="S209" s="266">
        <f>SUM([8]service!S209)</f>
        <v>7</v>
      </c>
      <c r="T209" s="266">
        <f>SUM([9]service!T209)</f>
        <v>9</v>
      </c>
      <c r="U209" s="236">
        <v>15</v>
      </c>
      <c r="V209" s="237">
        <f t="shared" si="144"/>
        <v>21</v>
      </c>
      <c r="W209" s="266">
        <f>SUM([10]service!W209)</f>
        <v>8</v>
      </c>
      <c r="X209" s="266">
        <f>SUM([11]service!X209)</f>
        <v>7</v>
      </c>
      <c r="Y209" s="266">
        <f>SUM([12]service!Y209)</f>
        <v>6</v>
      </c>
      <c r="Z209" s="209" t="s">
        <v>382</v>
      </c>
      <c r="AA209" s="6"/>
      <c r="AB209" s="6"/>
      <c r="AC209" s="21"/>
      <c r="AD209" s="21"/>
      <c r="AE209" s="21">
        <v>21</v>
      </c>
      <c r="AF209" s="21"/>
      <c r="AG209" s="21"/>
    </row>
    <row r="210" spans="1:33" s="45" customFormat="1" ht="27.75" customHeight="1">
      <c r="A210" s="190"/>
      <c r="B210" s="78" t="s">
        <v>277</v>
      </c>
      <c r="C210" s="125" t="s">
        <v>31</v>
      </c>
      <c r="D210" s="236">
        <v>40</v>
      </c>
      <c r="E210" s="237">
        <f t="shared" si="111"/>
        <v>112</v>
      </c>
      <c r="F210" s="236">
        <v>10</v>
      </c>
      <c r="G210" s="237">
        <f t="shared" si="141"/>
        <v>8</v>
      </c>
      <c r="H210" s="266">
        <f>SUM([1]service!H210)</f>
        <v>2</v>
      </c>
      <c r="I210" s="266">
        <f>SUM([2]service!I210)</f>
        <v>5</v>
      </c>
      <c r="J210" s="266">
        <f>SUM([3]service!J210)</f>
        <v>1</v>
      </c>
      <c r="K210" s="236">
        <v>10</v>
      </c>
      <c r="L210" s="237">
        <f t="shared" si="142"/>
        <v>8</v>
      </c>
      <c r="M210" s="266">
        <f>SUM([4]service!M210)</f>
        <v>2</v>
      </c>
      <c r="N210" s="266">
        <f>SUM([5]service!N210)</f>
        <v>4</v>
      </c>
      <c r="O210" s="266">
        <f>SUM([6]service!O210)</f>
        <v>2</v>
      </c>
      <c r="P210" s="236">
        <v>10</v>
      </c>
      <c r="Q210" s="237">
        <f t="shared" si="143"/>
        <v>76</v>
      </c>
      <c r="R210" s="266">
        <f>SUM([7]service!R210)</f>
        <v>28</v>
      </c>
      <c r="S210" s="266">
        <f>SUM([8]service!S210)</f>
        <v>35</v>
      </c>
      <c r="T210" s="266">
        <f>SUM([9]service!T210)</f>
        <v>13</v>
      </c>
      <c r="U210" s="236">
        <v>10</v>
      </c>
      <c r="V210" s="237">
        <f t="shared" si="144"/>
        <v>20</v>
      </c>
      <c r="W210" s="266">
        <f>SUM([10]service!W210)</f>
        <v>3</v>
      </c>
      <c r="X210" s="266">
        <f>SUM([11]service!X210)</f>
        <v>15</v>
      </c>
      <c r="Y210" s="266">
        <f>SUM([12]service!Y210)</f>
        <v>2</v>
      </c>
      <c r="Z210" s="209" t="s">
        <v>382</v>
      </c>
      <c r="AA210" s="6"/>
      <c r="AB210" s="6"/>
      <c r="AC210" s="21"/>
      <c r="AD210" s="21"/>
      <c r="AE210" s="21">
        <v>21</v>
      </c>
      <c r="AF210" s="21"/>
      <c r="AG210" s="21"/>
    </row>
    <row r="211" spans="1:33" s="45" customFormat="1" ht="22.5" customHeight="1">
      <c r="A211" s="190"/>
      <c r="B211" s="78" t="s">
        <v>241</v>
      </c>
      <c r="C211" s="126" t="s">
        <v>31</v>
      </c>
      <c r="D211" s="236">
        <v>600</v>
      </c>
      <c r="E211" s="237">
        <f t="shared" si="111"/>
        <v>660</v>
      </c>
      <c r="F211" s="236">
        <v>150</v>
      </c>
      <c r="G211" s="237">
        <f t="shared" si="141"/>
        <v>178</v>
      </c>
      <c r="H211" s="266">
        <f>SUM([1]service!H211)</f>
        <v>60</v>
      </c>
      <c r="I211" s="266">
        <f>SUM([2]service!I211)</f>
        <v>71</v>
      </c>
      <c r="J211" s="266">
        <f>SUM([3]service!J211)</f>
        <v>47</v>
      </c>
      <c r="K211" s="236">
        <v>150</v>
      </c>
      <c r="L211" s="237">
        <f t="shared" si="142"/>
        <v>137</v>
      </c>
      <c r="M211" s="266">
        <f>SUM([4]service!M211)</f>
        <v>33</v>
      </c>
      <c r="N211" s="266">
        <f>SUM([5]service!N211)</f>
        <v>60</v>
      </c>
      <c r="O211" s="266">
        <f>SUM([6]service!O211)</f>
        <v>44</v>
      </c>
      <c r="P211" s="236">
        <v>150</v>
      </c>
      <c r="Q211" s="237">
        <f t="shared" si="143"/>
        <v>167</v>
      </c>
      <c r="R211" s="266">
        <f>SUM([7]service!R211)</f>
        <v>56</v>
      </c>
      <c r="S211" s="266">
        <f>SUM([8]service!S211)</f>
        <v>49</v>
      </c>
      <c r="T211" s="266">
        <f>SUM([9]service!T211)</f>
        <v>62</v>
      </c>
      <c r="U211" s="236">
        <v>150</v>
      </c>
      <c r="V211" s="237">
        <f t="shared" si="144"/>
        <v>178</v>
      </c>
      <c r="W211" s="266">
        <f>SUM([10]service!W211)</f>
        <v>68</v>
      </c>
      <c r="X211" s="266">
        <f>SUM([11]service!X211)</f>
        <v>52</v>
      </c>
      <c r="Y211" s="266">
        <f>SUM([12]service!Y211)</f>
        <v>58</v>
      </c>
      <c r="Z211" s="209" t="s">
        <v>382</v>
      </c>
      <c r="AA211" s="6"/>
      <c r="AB211" s="6"/>
      <c r="AC211" s="21"/>
      <c r="AD211" s="21"/>
      <c r="AE211" s="21">
        <v>21</v>
      </c>
      <c r="AF211" s="21"/>
      <c r="AG211" s="21"/>
    </row>
    <row r="212" spans="1:33" s="291" customFormat="1" ht="21" hidden="1" customHeight="1">
      <c r="A212" s="77"/>
      <c r="B212" s="78" t="s">
        <v>167</v>
      </c>
      <c r="C212" s="53" t="s">
        <v>31</v>
      </c>
      <c r="D212" s="236">
        <v>20</v>
      </c>
      <c r="E212" s="263">
        <f t="shared" si="111"/>
        <v>0</v>
      </c>
      <c r="F212" s="236">
        <v>4</v>
      </c>
      <c r="G212" s="263">
        <f t="shared" si="141"/>
        <v>0</v>
      </c>
      <c r="H212" s="269"/>
      <c r="I212" s="269"/>
      <c r="J212" s="269"/>
      <c r="K212" s="236">
        <v>6</v>
      </c>
      <c r="L212" s="263">
        <f t="shared" si="142"/>
        <v>0</v>
      </c>
      <c r="M212" s="269"/>
      <c r="N212" s="269"/>
      <c r="O212" s="269"/>
      <c r="P212" s="236">
        <v>4</v>
      </c>
      <c r="Q212" s="263">
        <f t="shared" si="143"/>
        <v>0</v>
      </c>
      <c r="R212" s="269"/>
      <c r="S212" s="269"/>
      <c r="T212" s="269"/>
      <c r="U212" s="236">
        <v>6</v>
      </c>
      <c r="V212" s="263">
        <f t="shared" si="144"/>
        <v>0</v>
      </c>
      <c r="W212" s="269"/>
      <c r="X212" s="269"/>
      <c r="Y212" s="269"/>
      <c r="Z212" s="209" t="s">
        <v>388</v>
      </c>
      <c r="AA212" s="178"/>
      <c r="AB212" s="178"/>
      <c r="AC212" s="179"/>
      <c r="AD212" s="179"/>
      <c r="AE212" s="179">
        <v>23</v>
      </c>
      <c r="AF212" s="179"/>
      <c r="AG212" s="179"/>
    </row>
    <row r="213" spans="1:33" s="291" customFormat="1" ht="15.75" hidden="1">
      <c r="A213" s="77"/>
      <c r="B213" s="78" t="s">
        <v>175</v>
      </c>
      <c r="C213" s="53" t="s">
        <v>31</v>
      </c>
      <c r="D213" s="236">
        <v>2</v>
      </c>
      <c r="E213" s="263">
        <f t="shared" si="111"/>
        <v>0</v>
      </c>
      <c r="F213" s="236">
        <v>1</v>
      </c>
      <c r="G213" s="263">
        <f t="shared" si="141"/>
        <v>0</v>
      </c>
      <c r="H213" s="238"/>
      <c r="I213" s="238"/>
      <c r="J213" s="238"/>
      <c r="K213" s="236">
        <v>0</v>
      </c>
      <c r="L213" s="263">
        <f t="shared" si="142"/>
        <v>0</v>
      </c>
      <c r="M213" s="238"/>
      <c r="N213" s="238"/>
      <c r="O213" s="238"/>
      <c r="P213" s="236">
        <v>0</v>
      </c>
      <c r="Q213" s="263">
        <f t="shared" si="143"/>
        <v>0</v>
      </c>
      <c r="R213" s="238"/>
      <c r="S213" s="238"/>
      <c r="T213" s="238"/>
      <c r="U213" s="236">
        <v>1</v>
      </c>
      <c r="V213" s="263">
        <f t="shared" si="144"/>
        <v>0</v>
      </c>
      <c r="W213" s="238"/>
      <c r="X213" s="238"/>
      <c r="Y213" s="238"/>
      <c r="Z213" s="209" t="s">
        <v>379</v>
      </c>
      <c r="AA213" s="178"/>
      <c r="AB213" s="178"/>
      <c r="AC213" s="179"/>
      <c r="AD213" s="179"/>
      <c r="AE213" s="179">
        <v>4</v>
      </c>
      <c r="AF213" s="179"/>
      <c r="AG213" s="179"/>
    </row>
    <row r="214" spans="1:33" s="39" customFormat="1" ht="15.75">
      <c r="A214" s="94"/>
      <c r="B214" s="72" t="s">
        <v>443</v>
      </c>
      <c r="C214" s="53" t="s">
        <v>31</v>
      </c>
      <c r="D214" s="238">
        <v>3</v>
      </c>
      <c r="E214" s="237">
        <f t="shared" si="111"/>
        <v>2</v>
      </c>
      <c r="F214" s="238">
        <v>0</v>
      </c>
      <c r="G214" s="237">
        <f t="shared" si="141"/>
        <v>1</v>
      </c>
      <c r="H214" s="238">
        <f t="shared" ref="H214" si="156">SUM(H215)</f>
        <v>0</v>
      </c>
      <c r="I214" s="238">
        <f t="shared" ref="I214" si="157">SUM(I215)</f>
        <v>1</v>
      </c>
      <c r="J214" s="238">
        <f>SUM(J215)</f>
        <v>0</v>
      </c>
      <c r="K214" s="238">
        <v>1</v>
      </c>
      <c r="L214" s="237">
        <f t="shared" si="142"/>
        <v>0</v>
      </c>
      <c r="M214" s="238">
        <f t="shared" ref="M214" si="158">SUM(M215)</f>
        <v>0</v>
      </c>
      <c r="N214" s="238">
        <f t="shared" ref="N214" si="159">SUM(N215)</f>
        <v>0</v>
      </c>
      <c r="O214" s="238">
        <f>SUM(O215)</f>
        <v>0</v>
      </c>
      <c r="P214" s="238">
        <v>0</v>
      </c>
      <c r="Q214" s="237">
        <f t="shared" si="143"/>
        <v>0</v>
      </c>
      <c r="R214" s="238">
        <f t="shared" ref="R214" si="160">SUM(R215)</f>
        <v>0</v>
      </c>
      <c r="S214" s="238">
        <f t="shared" ref="S214" si="161">SUM(S215)</f>
        <v>0</v>
      </c>
      <c r="T214" s="238">
        <f>SUM(T215)</f>
        <v>0</v>
      </c>
      <c r="U214" s="238">
        <v>2</v>
      </c>
      <c r="V214" s="237">
        <f t="shared" si="144"/>
        <v>1</v>
      </c>
      <c r="W214" s="238">
        <f t="shared" ref="W214:X214" si="162">SUM(W215)</f>
        <v>0</v>
      </c>
      <c r="X214" s="238">
        <f t="shared" si="162"/>
        <v>0</v>
      </c>
      <c r="Y214" s="238">
        <f>SUM(Y215)</f>
        <v>1</v>
      </c>
      <c r="Z214" s="209"/>
      <c r="AA214" s="38"/>
      <c r="AB214" s="6" t="s">
        <v>517</v>
      </c>
      <c r="AC214" s="21"/>
      <c r="AD214" s="21"/>
      <c r="AE214" s="21"/>
      <c r="AF214" s="21"/>
      <c r="AG214" s="21"/>
    </row>
    <row r="215" spans="1:33" s="45" customFormat="1" ht="15.75">
      <c r="A215" s="190"/>
      <c r="B215" s="76" t="s">
        <v>176</v>
      </c>
      <c r="C215" s="53" t="s">
        <v>31</v>
      </c>
      <c r="D215" s="238">
        <v>2</v>
      </c>
      <c r="E215" s="237">
        <f t="shared" si="111"/>
        <v>2</v>
      </c>
      <c r="F215" s="238">
        <v>0</v>
      </c>
      <c r="G215" s="237">
        <f t="shared" si="141"/>
        <v>1</v>
      </c>
      <c r="H215" s="266">
        <f>SUM([1]service!H215)</f>
        <v>0</v>
      </c>
      <c r="I215" s="266">
        <f>SUM([2]service!I215)</f>
        <v>1</v>
      </c>
      <c r="J215" s="266">
        <f>SUM([3]service!J215)</f>
        <v>0</v>
      </c>
      <c r="K215" s="238">
        <v>1</v>
      </c>
      <c r="L215" s="237">
        <f t="shared" si="142"/>
        <v>0</v>
      </c>
      <c r="M215" s="266">
        <f>SUM([4]service!M215)</f>
        <v>0</v>
      </c>
      <c r="N215" s="266">
        <f>SUM([5]service!N215)</f>
        <v>0</v>
      </c>
      <c r="O215" s="266">
        <f>SUM([6]service!O215)</f>
        <v>0</v>
      </c>
      <c r="P215" s="238">
        <v>0</v>
      </c>
      <c r="Q215" s="237">
        <f t="shared" si="143"/>
        <v>0</v>
      </c>
      <c r="R215" s="266">
        <f>SUM([7]service!R215)</f>
        <v>0</v>
      </c>
      <c r="S215" s="266">
        <f>SUM([8]service!S215)</f>
        <v>0</v>
      </c>
      <c r="T215" s="266">
        <f>SUM([9]service!T215)</f>
        <v>0</v>
      </c>
      <c r="U215" s="238">
        <v>1</v>
      </c>
      <c r="V215" s="237">
        <f t="shared" si="144"/>
        <v>1</v>
      </c>
      <c r="W215" s="266">
        <f>SUM([10]service!W215)</f>
        <v>0</v>
      </c>
      <c r="X215" s="266">
        <f>SUM([11]service!X215)</f>
        <v>0</v>
      </c>
      <c r="Y215" s="266">
        <f>SUM([12]service!Y215)</f>
        <v>1</v>
      </c>
      <c r="Z215" s="209" t="s">
        <v>382</v>
      </c>
      <c r="AA215" s="6"/>
      <c r="AB215" s="6"/>
      <c r="AC215" s="21"/>
      <c r="AD215" s="21"/>
      <c r="AE215" s="21">
        <v>21</v>
      </c>
      <c r="AF215" s="21"/>
      <c r="AG215" s="21"/>
    </row>
    <row r="216" spans="1:33" s="291" customFormat="1" ht="24.75" hidden="1" customHeight="1">
      <c r="A216" s="77"/>
      <c r="B216" s="76" t="s">
        <v>321</v>
      </c>
      <c r="C216" s="53" t="s">
        <v>31</v>
      </c>
      <c r="D216" s="250">
        <v>1</v>
      </c>
      <c r="E216" s="263">
        <f t="shared" si="111"/>
        <v>0</v>
      </c>
      <c r="F216" s="250">
        <v>0</v>
      </c>
      <c r="G216" s="263">
        <f t="shared" si="141"/>
        <v>0</v>
      </c>
      <c r="H216" s="269"/>
      <c r="I216" s="269"/>
      <c r="J216" s="269"/>
      <c r="K216" s="250">
        <v>0</v>
      </c>
      <c r="L216" s="263">
        <f t="shared" si="142"/>
        <v>0</v>
      </c>
      <c r="M216" s="269"/>
      <c r="N216" s="269"/>
      <c r="O216" s="269"/>
      <c r="P216" s="250">
        <v>0</v>
      </c>
      <c r="Q216" s="263">
        <f t="shared" si="143"/>
        <v>0</v>
      </c>
      <c r="R216" s="269"/>
      <c r="S216" s="269"/>
      <c r="T216" s="269"/>
      <c r="U216" s="250">
        <v>1</v>
      </c>
      <c r="V216" s="263">
        <f t="shared" si="144"/>
        <v>0</v>
      </c>
      <c r="W216" s="269"/>
      <c r="X216" s="269"/>
      <c r="Y216" s="269"/>
      <c r="Z216" s="209" t="s">
        <v>243</v>
      </c>
      <c r="AA216" s="178"/>
      <c r="AB216" s="178"/>
      <c r="AC216" s="179"/>
      <c r="AD216" s="179"/>
      <c r="AE216" s="179">
        <v>6</v>
      </c>
      <c r="AF216" s="179"/>
      <c r="AG216" s="179"/>
    </row>
    <row r="217" spans="1:33" s="202" customFormat="1" ht="34.5" customHeight="1">
      <c r="A217" s="94"/>
      <c r="B217" s="203" t="s">
        <v>286</v>
      </c>
      <c r="C217" s="53" t="s">
        <v>11</v>
      </c>
      <c r="D217" s="238">
        <v>260</v>
      </c>
      <c r="E217" s="237">
        <f t="shared" ref="E217:E218" si="163">SUM(G217,L217,Q217,V217)</f>
        <v>214</v>
      </c>
      <c r="F217" s="238">
        <v>65</v>
      </c>
      <c r="G217" s="237">
        <f t="shared" si="141"/>
        <v>68</v>
      </c>
      <c r="H217" s="238">
        <f>SUM(H218)</f>
        <v>19</v>
      </c>
      <c r="I217" s="238">
        <f>SUM(I218)</f>
        <v>33</v>
      </c>
      <c r="J217" s="238">
        <f>SUM(J218)</f>
        <v>16</v>
      </c>
      <c r="K217" s="238">
        <v>65</v>
      </c>
      <c r="L217" s="237">
        <f t="shared" si="142"/>
        <v>53</v>
      </c>
      <c r="M217" s="238">
        <f>SUM(M218)</f>
        <v>25</v>
      </c>
      <c r="N217" s="238">
        <f>SUM(N218)</f>
        <v>15</v>
      </c>
      <c r="O217" s="238">
        <f>SUM(O218)</f>
        <v>13</v>
      </c>
      <c r="P217" s="238">
        <v>65</v>
      </c>
      <c r="Q217" s="237">
        <f t="shared" si="143"/>
        <v>47</v>
      </c>
      <c r="R217" s="238">
        <f>SUM(R218)</f>
        <v>8</v>
      </c>
      <c r="S217" s="238">
        <f>SUM(S218)</f>
        <v>24</v>
      </c>
      <c r="T217" s="238">
        <f>SUM(T218)</f>
        <v>15</v>
      </c>
      <c r="U217" s="238">
        <v>65</v>
      </c>
      <c r="V217" s="237">
        <f t="shared" si="144"/>
        <v>46</v>
      </c>
      <c r="W217" s="238">
        <f>SUM(W218)</f>
        <v>21</v>
      </c>
      <c r="X217" s="238">
        <f>SUM(X218)</f>
        <v>9</v>
      </c>
      <c r="Y217" s="238">
        <f>SUM(Y218)</f>
        <v>16</v>
      </c>
      <c r="Z217" s="209"/>
      <c r="AA217" s="201"/>
      <c r="AB217" s="178" t="s">
        <v>390</v>
      </c>
      <c r="AC217" s="179"/>
      <c r="AD217" s="179"/>
      <c r="AE217" s="179"/>
      <c r="AF217" s="179"/>
      <c r="AG217" s="179"/>
    </row>
    <row r="218" spans="1:33" s="45" customFormat="1" ht="31.5">
      <c r="A218" s="190"/>
      <c r="B218" s="127" t="s">
        <v>468</v>
      </c>
      <c r="C218" s="53" t="s">
        <v>11</v>
      </c>
      <c r="D218" s="238">
        <v>260</v>
      </c>
      <c r="E218" s="237">
        <f t="shared" si="163"/>
        <v>214</v>
      </c>
      <c r="F218" s="236">
        <v>65</v>
      </c>
      <c r="G218" s="237">
        <f t="shared" si="141"/>
        <v>68</v>
      </c>
      <c r="H218" s="266">
        <f>SUM([1]service!H218)</f>
        <v>19</v>
      </c>
      <c r="I218" s="266">
        <f>SUM([2]service!I218)</f>
        <v>33</v>
      </c>
      <c r="J218" s="266">
        <f>SUM([3]service!J218)</f>
        <v>16</v>
      </c>
      <c r="K218" s="236">
        <v>65</v>
      </c>
      <c r="L218" s="237">
        <f t="shared" si="142"/>
        <v>53</v>
      </c>
      <c r="M218" s="266">
        <f>SUM([4]service!M218)</f>
        <v>25</v>
      </c>
      <c r="N218" s="266">
        <f>SUM([5]service!N218)</f>
        <v>15</v>
      </c>
      <c r="O218" s="266">
        <f>SUM([6]service!O218)</f>
        <v>13</v>
      </c>
      <c r="P218" s="236">
        <v>65</v>
      </c>
      <c r="Q218" s="237">
        <f t="shared" si="143"/>
        <v>47</v>
      </c>
      <c r="R218" s="266">
        <f>SUM([7]service!R218)</f>
        <v>8</v>
      </c>
      <c r="S218" s="266">
        <f>SUM([8]service!S218)</f>
        <v>24</v>
      </c>
      <c r="T218" s="266">
        <f>SUM([9]service!T218)</f>
        <v>15</v>
      </c>
      <c r="U218" s="236">
        <v>65</v>
      </c>
      <c r="V218" s="237">
        <f t="shared" si="144"/>
        <v>46</v>
      </c>
      <c r="W218" s="266">
        <f>SUM([10]service!W218)</f>
        <v>21</v>
      </c>
      <c r="X218" s="266">
        <f>SUM([11]service!X218)</f>
        <v>9</v>
      </c>
      <c r="Y218" s="266">
        <f>SUM([12]service!Y218)</f>
        <v>16</v>
      </c>
      <c r="Z218" s="209" t="s">
        <v>382</v>
      </c>
      <c r="AA218" s="128"/>
      <c r="AB218" s="129"/>
      <c r="AC218" s="21"/>
      <c r="AD218" s="21"/>
      <c r="AE218" s="21">
        <v>21</v>
      </c>
      <c r="AF218" s="21"/>
      <c r="AG218" s="21"/>
    </row>
    <row r="219" spans="1:33" s="202" customFormat="1" ht="15.75">
      <c r="A219" s="94"/>
      <c r="B219" s="203" t="s">
        <v>177</v>
      </c>
      <c r="C219" s="53"/>
      <c r="D219" s="238"/>
      <c r="E219" s="238"/>
      <c r="F219" s="238"/>
      <c r="G219" s="237"/>
      <c r="H219" s="238"/>
      <c r="I219" s="238"/>
      <c r="J219" s="238"/>
      <c r="K219" s="238"/>
      <c r="L219" s="237"/>
      <c r="M219" s="238"/>
      <c r="N219" s="238"/>
      <c r="O219" s="238"/>
      <c r="P219" s="238"/>
      <c r="Q219" s="237"/>
      <c r="R219" s="238"/>
      <c r="S219" s="238"/>
      <c r="T219" s="238"/>
      <c r="U219" s="238"/>
      <c r="V219" s="237"/>
      <c r="W219" s="238"/>
      <c r="X219" s="238"/>
      <c r="Y219" s="238"/>
      <c r="Z219" s="209"/>
      <c r="AA219" s="201"/>
      <c r="AB219" s="178"/>
      <c r="AC219" s="179"/>
      <c r="AD219" s="179"/>
      <c r="AE219" s="179"/>
      <c r="AF219" s="179"/>
      <c r="AG219" s="179"/>
    </row>
    <row r="220" spans="1:33" s="39" customFormat="1" ht="33" customHeight="1">
      <c r="A220" s="94"/>
      <c r="B220" s="72" t="s">
        <v>444</v>
      </c>
      <c r="C220" s="53" t="s">
        <v>31</v>
      </c>
      <c r="D220" s="236">
        <v>34</v>
      </c>
      <c r="E220" s="237">
        <f t="shared" ref="E220:E244" si="164">SUM(G220,L220,Q220,V220)</f>
        <v>6</v>
      </c>
      <c r="F220" s="236">
        <v>4</v>
      </c>
      <c r="G220" s="237">
        <f t="shared" si="141"/>
        <v>1</v>
      </c>
      <c r="H220" s="236">
        <f t="shared" ref="H220:I220" si="165">SUM(H225,H233)</f>
        <v>0</v>
      </c>
      <c r="I220" s="236">
        <f t="shared" si="165"/>
        <v>1</v>
      </c>
      <c r="J220" s="236">
        <f>SUM(J225,J233)</f>
        <v>0</v>
      </c>
      <c r="K220" s="236">
        <v>12</v>
      </c>
      <c r="L220" s="237">
        <f t="shared" si="142"/>
        <v>1</v>
      </c>
      <c r="M220" s="236">
        <f t="shared" ref="M220:N220" si="166">SUM(M225,M233)</f>
        <v>0</v>
      </c>
      <c r="N220" s="236">
        <f t="shared" si="166"/>
        <v>0</v>
      </c>
      <c r="O220" s="236">
        <f>SUM(O225,O233)</f>
        <v>1</v>
      </c>
      <c r="P220" s="236">
        <v>8</v>
      </c>
      <c r="Q220" s="237">
        <f t="shared" si="143"/>
        <v>2</v>
      </c>
      <c r="R220" s="236">
        <f t="shared" ref="R220:S220" si="167">SUM(R225,R233)</f>
        <v>0</v>
      </c>
      <c r="S220" s="236">
        <f t="shared" si="167"/>
        <v>2</v>
      </c>
      <c r="T220" s="236">
        <f>SUM(T225,T233)</f>
        <v>0</v>
      </c>
      <c r="U220" s="236">
        <v>10</v>
      </c>
      <c r="V220" s="237">
        <f t="shared" si="144"/>
        <v>2</v>
      </c>
      <c r="W220" s="236">
        <f t="shared" ref="W220:X220" si="168">SUM(W225,W233)</f>
        <v>1</v>
      </c>
      <c r="X220" s="236">
        <f t="shared" si="168"/>
        <v>0</v>
      </c>
      <c r="Y220" s="236">
        <f>SUM(Y225,Y233)</f>
        <v>1</v>
      </c>
      <c r="Z220" s="209"/>
      <c r="AA220" s="38"/>
      <c r="AB220" s="6" t="s">
        <v>518</v>
      </c>
      <c r="AC220" s="21"/>
      <c r="AD220" s="21"/>
      <c r="AE220" s="21"/>
      <c r="AF220" s="21"/>
      <c r="AG220" s="21"/>
    </row>
    <row r="221" spans="1:33" s="51" customFormat="1" ht="15.75" hidden="1">
      <c r="A221" s="75"/>
      <c r="B221" s="76" t="s">
        <v>178</v>
      </c>
      <c r="C221" s="53" t="s">
        <v>31</v>
      </c>
      <c r="D221" s="236">
        <v>3</v>
      </c>
      <c r="E221" s="237">
        <f t="shared" si="164"/>
        <v>0</v>
      </c>
      <c r="F221" s="236">
        <v>0</v>
      </c>
      <c r="G221" s="237">
        <f t="shared" si="141"/>
        <v>0</v>
      </c>
      <c r="H221" s="236">
        <f>SUM(H222:H224)</f>
        <v>0</v>
      </c>
      <c r="I221" s="236">
        <f>SUM(I222:I224)</f>
        <v>0</v>
      </c>
      <c r="J221" s="236">
        <f>SUM(J222:J224)</f>
        <v>0</v>
      </c>
      <c r="K221" s="236">
        <v>2</v>
      </c>
      <c r="L221" s="237">
        <f t="shared" si="142"/>
        <v>0</v>
      </c>
      <c r="M221" s="236">
        <f>SUM(M222:M224)</f>
        <v>0</v>
      </c>
      <c r="N221" s="236">
        <f>SUM(N222:N224)</f>
        <v>0</v>
      </c>
      <c r="O221" s="236">
        <f>SUM(O222:O224)</f>
        <v>0</v>
      </c>
      <c r="P221" s="236">
        <v>0</v>
      </c>
      <c r="Q221" s="237">
        <f t="shared" si="143"/>
        <v>0</v>
      </c>
      <c r="R221" s="236">
        <f>SUM(R222:R224)</f>
        <v>0</v>
      </c>
      <c r="S221" s="236">
        <f>SUM(S222:S224)</f>
        <v>0</v>
      </c>
      <c r="T221" s="236">
        <f>SUM(T222:T224)</f>
        <v>0</v>
      </c>
      <c r="U221" s="236">
        <v>1</v>
      </c>
      <c r="V221" s="237">
        <f t="shared" si="144"/>
        <v>0</v>
      </c>
      <c r="W221" s="236">
        <f>SUM(W222:W224)</f>
        <v>0</v>
      </c>
      <c r="X221" s="236">
        <f>SUM(X222:X224)</f>
        <v>0</v>
      </c>
      <c r="Y221" s="236">
        <f>SUM(Y222:Y224)</f>
        <v>0</v>
      </c>
      <c r="Z221" s="209"/>
      <c r="AA221" s="50"/>
      <c r="AB221" s="6" t="s">
        <v>391</v>
      </c>
      <c r="AC221" s="21"/>
      <c r="AD221" s="21"/>
      <c r="AE221" s="21"/>
      <c r="AF221" s="21"/>
      <c r="AG221" s="21"/>
    </row>
    <row r="222" spans="1:33" s="291" customFormat="1" ht="15.75" hidden="1">
      <c r="A222" s="77"/>
      <c r="B222" s="78" t="s">
        <v>179</v>
      </c>
      <c r="C222" s="53" t="s">
        <v>31</v>
      </c>
      <c r="D222" s="236">
        <v>1</v>
      </c>
      <c r="E222" s="263">
        <f t="shared" si="164"/>
        <v>0</v>
      </c>
      <c r="F222" s="236">
        <v>0</v>
      </c>
      <c r="G222" s="263">
        <f t="shared" si="141"/>
        <v>0</v>
      </c>
      <c r="H222" s="238"/>
      <c r="I222" s="238"/>
      <c r="J222" s="238"/>
      <c r="K222" s="236">
        <v>1</v>
      </c>
      <c r="L222" s="263">
        <f t="shared" si="142"/>
        <v>0</v>
      </c>
      <c r="M222" s="238"/>
      <c r="N222" s="238"/>
      <c r="O222" s="238"/>
      <c r="P222" s="236">
        <v>0</v>
      </c>
      <c r="Q222" s="263">
        <f t="shared" si="143"/>
        <v>0</v>
      </c>
      <c r="R222" s="238"/>
      <c r="S222" s="238"/>
      <c r="T222" s="238"/>
      <c r="U222" s="236">
        <v>0</v>
      </c>
      <c r="V222" s="263">
        <f t="shared" si="144"/>
        <v>0</v>
      </c>
      <c r="W222" s="238"/>
      <c r="X222" s="238"/>
      <c r="Y222" s="238"/>
      <c r="Z222" s="209" t="s">
        <v>180</v>
      </c>
      <c r="AA222" s="178"/>
      <c r="AB222" s="178"/>
      <c r="AC222" s="179"/>
      <c r="AD222" s="179"/>
      <c r="AE222" s="179">
        <v>1</v>
      </c>
      <c r="AF222" s="179"/>
      <c r="AG222" s="179"/>
    </row>
    <row r="223" spans="1:33" s="291" customFormat="1" ht="27" hidden="1" customHeight="1">
      <c r="A223" s="77"/>
      <c r="B223" s="78" t="s">
        <v>181</v>
      </c>
      <c r="C223" s="53" t="s">
        <v>31</v>
      </c>
      <c r="D223" s="250">
        <v>1</v>
      </c>
      <c r="E223" s="263">
        <f t="shared" si="164"/>
        <v>0</v>
      </c>
      <c r="F223" s="250">
        <v>0</v>
      </c>
      <c r="G223" s="263">
        <f t="shared" si="141"/>
        <v>0</v>
      </c>
      <c r="H223" s="269"/>
      <c r="I223" s="269"/>
      <c r="J223" s="269"/>
      <c r="K223" s="250">
        <v>0</v>
      </c>
      <c r="L223" s="263">
        <f t="shared" si="142"/>
        <v>0</v>
      </c>
      <c r="M223" s="269"/>
      <c r="N223" s="269"/>
      <c r="O223" s="269"/>
      <c r="P223" s="250">
        <v>0</v>
      </c>
      <c r="Q223" s="263">
        <f t="shared" si="143"/>
        <v>0</v>
      </c>
      <c r="R223" s="269"/>
      <c r="S223" s="269"/>
      <c r="T223" s="269"/>
      <c r="U223" s="250">
        <v>1</v>
      </c>
      <c r="V223" s="263">
        <f t="shared" si="144"/>
        <v>0</v>
      </c>
      <c r="W223" s="269"/>
      <c r="X223" s="269"/>
      <c r="Y223" s="269"/>
      <c r="Z223" s="209" t="s">
        <v>240</v>
      </c>
      <c r="AA223" s="331"/>
      <c r="AB223" s="178"/>
      <c r="AC223" s="179"/>
      <c r="AD223" s="179"/>
      <c r="AE223" s="179">
        <v>32</v>
      </c>
      <c r="AF223" s="179"/>
      <c r="AG223" s="179"/>
    </row>
    <row r="224" spans="1:33" s="291" customFormat="1" ht="30" hidden="1" customHeight="1">
      <c r="A224" s="196"/>
      <c r="B224" s="332" t="s">
        <v>182</v>
      </c>
      <c r="C224" s="211" t="s">
        <v>31</v>
      </c>
      <c r="D224" s="250">
        <v>1</v>
      </c>
      <c r="E224" s="263">
        <f t="shared" si="164"/>
        <v>0</v>
      </c>
      <c r="F224" s="374">
        <v>0</v>
      </c>
      <c r="G224" s="263">
        <f t="shared" si="141"/>
        <v>0</v>
      </c>
      <c r="H224" s="238"/>
      <c r="I224" s="238"/>
      <c r="J224" s="238"/>
      <c r="K224" s="374">
        <v>1</v>
      </c>
      <c r="L224" s="263">
        <f t="shared" si="142"/>
        <v>0</v>
      </c>
      <c r="M224" s="238"/>
      <c r="N224" s="238"/>
      <c r="O224" s="238"/>
      <c r="P224" s="374">
        <v>0</v>
      </c>
      <c r="Q224" s="263">
        <f t="shared" si="143"/>
        <v>0</v>
      </c>
      <c r="R224" s="238"/>
      <c r="S224" s="238"/>
      <c r="T224" s="238"/>
      <c r="U224" s="374">
        <v>0</v>
      </c>
      <c r="V224" s="263">
        <f t="shared" si="144"/>
        <v>0</v>
      </c>
      <c r="W224" s="238"/>
      <c r="X224" s="238"/>
      <c r="Y224" s="238"/>
      <c r="Z224" s="209" t="s">
        <v>201</v>
      </c>
      <c r="AA224" s="325"/>
      <c r="AB224" s="325"/>
      <c r="AC224" s="330"/>
      <c r="AD224" s="179"/>
      <c r="AE224" s="179">
        <v>5</v>
      </c>
      <c r="AF224" s="179"/>
      <c r="AG224" s="179"/>
    </row>
    <row r="225" spans="1:33" s="51" customFormat="1" ht="29.25" customHeight="1">
      <c r="A225" s="95"/>
      <c r="B225" s="96" t="s">
        <v>183</v>
      </c>
      <c r="C225" s="60" t="s">
        <v>31</v>
      </c>
      <c r="D225" s="236">
        <v>15</v>
      </c>
      <c r="E225" s="237">
        <f t="shared" si="164"/>
        <v>3</v>
      </c>
      <c r="F225" s="236">
        <v>1</v>
      </c>
      <c r="G225" s="237">
        <f t="shared" si="141"/>
        <v>0</v>
      </c>
      <c r="H225" s="236">
        <f t="shared" ref="H225:I225" si="169">SUM(H229)</f>
        <v>0</v>
      </c>
      <c r="I225" s="236">
        <f t="shared" si="169"/>
        <v>0</v>
      </c>
      <c r="J225" s="236">
        <f>SUM(J229)</f>
        <v>0</v>
      </c>
      <c r="K225" s="236">
        <v>4</v>
      </c>
      <c r="L225" s="237">
        <f t="shared" si="142"/>
        <v>1</v>
      </c>
      <c r="M225" s="236">
        <f t="shared" ref="M225:N225" si="170">SUM(M229)</f>
        <v>0</v>
      </c>
      <c r="N225" s="236">
        <f t="shared" si="170"/>
        <v>0</v>
      </c>
      <c r="O225" s="236">
        <f>SUM(O229)</f>
        <v>1</v>
      </c>
      <c r="P225" s="236">
        <v>5</v>
      </c>
      <c r="Q225" s="237">
        <f t="shared" si="143"/>
        <v>1</v>
      </c>
      <c r="R225" s="236">
        <f t="shared" ref="R225:S225" si="171">SUM(R229)</f>
        <v>0</v>
      </c>
      <c r="S225" s="236">
        <f t="shared" si="171"/>
        <v>1</v>
      </c>
      <c r="T225" s="236">
        <f>SUM(T229)</f>
        <v>0</v>
      </c>
      <c r="U225" s="236">
        <v>5</v>
      </c>
      <c r="V225" s="237">
        <f t="shared" si="144"/>
        <v>1</v>
      </c>
      <c r="W225" s="236">
        <f t="shared" ref="W225:X225" si="172">SUM(W229)</f>
        <v>1</v>
      </c>
      <c r="X225" s="236">
        <f t="shared" si="172"/>
        <v>0</v>
      </c>
      <c r="Y225" s="236">
        <f>SUM(Y229)</f>
        <v>0</v>
      </c>
      <c r="Z225" s="209"/>
      <c r="AA225" s="50"/>
      <c r="AB225" s="360" t="s">
        <v>528</v>
      </c>
      <c r="AC225" s="21"/>
      <c r="AD225" s="21"/>
      <c r="AE225" s="21"/>
      <c r="AF225" s="21"/>
      <c r="AG225" s="21"/>
    </row>
    <row r="226" spans="1:33" s="291" customFormat="1" ht="15.75" hidden="1">
      <c r="A226" s="77"/>
      <c r="B226" s="78" t="s">
        <v>184</v>
      </c>
      <c r="C226" s="53" t="s">
        <v>31</v>
      </c>
      <c r="D226" s="236">
        <v>1</v>
      </c>
      <c r="E226" s="263">
        <f t="shared" si="164"/>
        <v>0</v>
      </c>
      <c r="F226" s="236">
        <v>0</v>
      </c>
      <c r="G226" s="263">
        <f t="shared" si="141"/>
        <v>0</v>
      </c>
      <c r="H226" s="238"/>
      <c r="I226" s="238"/>
      <c r="J226" s="238"/>
      <c r="K226" s="236">
        <v>0</v>
      </c>
      <c r="L226" s="263">
        <f t="shared" si="142"/>
        <v>0</v>
      </c>
      <c r="M226" s="238"/>
      <c r="N226" s="238"/>
      <c r="O226" s="238"/>
      <c r="P226" s="236">
        <v>0</v>
      </c>
      <c r="Q226" s="263">
        <f t="shared" si="143"/>
        <v>0</v>
      </c>
      <c r="R226" s="238"/>
      <c r="S226" s="238"/>
      <c r="T226" s="238"/>
      <c r="U226" s="236">
        <v>1</v>
      </c>
      <c r="V226" s="263">
        <f t="shared" si="144"/>
        <v>0</v>
      </c>
      <c r="W226" s="238"/>
      <c r="X226" s="238"/>
      <c r="Y226" s="238"/>
      <c r="Z226" s="209" t="s">
        <v>180</v>
      </c>
      <c r="AA226" s="178"/>
      <c r="AB226" s="178"/>
      <c r="AC226" s="179"/>
      <c r="AD226" s="179"/>
      <c r="AE226" s="179">
        <v>1</v>
      </c>
      <c r="AF226" s="179"/>
      <c r="AG226" s="179"/>
    </row>
    <row r="227" spans="1:33" s="291" customFormat="1" ht="15.75" hidden="1">
      <c r="A227" s="77"/>
      <c r="B227" s="78" t="s">
        <v>185</v>
      </c>
      <c r="C227" s="53" t="s">
        <v>31</v>
      </c>
      <c r="D227" s="236">
        <v>3</v>
      </c>
      <c r="E227" s="263">
        <f t="shared" si="164"/>
        <v>0</v>
      </c>
      <c r="F227" s="236">
        <v>1</v>
      </c>
      <c r="G227" s="263">
        <f t="shared" si="141"/>
        <v>0</v>
      </c>
      <c r="H227" s="269"/>
      <c r="I227" s="269"/>
      <c r="J227" s="269"/>
      <c r="K227" s="236">
        <v>0</v>
      </c>
      <c r="L227" s="263">
        <f t="shared" si="142"/>
        <v>0</v>
      </c>
      <c r="M227" s="269"/>
      <c r="N227" s="269"/>
      <c r="O227" s="269"/>
      <c r="P227" s="236">
        <v>1</v>
      </c>
      <c r="Q227" s="263">
        <f t="shared" si="143"/>
        <v>0</v>
      </c>
      <c r="R227" s="269"/>
      <c r="S227" s="269"/>
      <c r="T227" s="269"/>
      <c r="U227" s="236">
        <v>1</v>
      </c>
      <c r="V227" s="263">
        <f t="shared" si="144"/>
        <v>0</v>
      </c>
      <c r="W227" s="269"/>
      <c r="X227" s="269"/>
      <c r="Y227" s="269"/>
      <c r="Z227" s="209" t="s">
        <v>376</v>
      </c>
      <c r="AA227" s="178"/>
      <c r="AB227" s="178"/>
      <c r="AC227" s="179"/>
      <c r="AD227" s="179"/>
      <c r="AE227" s="179">
        <v>31</v>
      </c>
      <c r="AF227" s="179"/>
      <c r="AG227" s="179"/>
    </row>
    <row r="228" spans="1:33" s="291" customFormat="1" ht="15.75" hidden="1">
      <c r="A228" s="77"/>
      <c r="B228" s="78" t="s">
        <v>186</v>
      </c>
      <c r="C228" s="53" t="s">
        <v>31</v>
      </c>
      <c r="D228" s="236">
        <v>3</v>
      </c>
      <c r="E228" s="263">
        <f t="shared" si="164"/>
        <v>0</v>
      </c>
      <c r="F228" s="236">
        <v>0</v>
      </c>
      <c r="G228" s="263">
        <f t="shared" si="141"/>
        <v>0</v>
      </c>
      <c r="H228" s="269"/>
      <c r="I228" s="269"/>
      <c r="J228" s="269"/>
      <c r="K228" s="236">
        <v>1</v>
      </c>
      <c r="L228" s="263">
        <f t="shared" si="142"/>
        <v>0</v>
      </c>
      <c r="M228" s="269"/>
      <c r="N228" s="269"/>
      <c r="O228" s="269"/>
      <c r="P228" s="236">
        <v>1</v>
      </c>
      <c r="Q228" s="263">
        <f t="shared" si="143"/>
        <v>0</v>
      </c>
      <c r="R228" s="269"/>
      <c r="S228" s="269"/>
      <c r="T228" s="269"/>
      <c r="U228" s="236">
        <v>1</v>
      </c>
      <c r="V228" s="263">
        <f t="shared" si="144"/>
        <v>0</v>
      </c>
      <c r="W228" s="269"/>
      <c r="X228" s="269"/>
      <c r="Y228" s="269"/>
      <c r="Z228" s="209" t="s">
        <v>381</v>
      </c>
      <c r="AA228" s="178"/>
      <c r="AB228" s="178"/>
      <c r="AC228" s="179"/>
      <c r="AD228" s="179"/>
      <c r="AE228" s="179">
        <v>32</v>
      </c>
      <c r="AF228" s="179"/>
      <c r="AG228" s="179"/>
    </row>
    <row r="229" spans="1:33" s="45" customFormat="1" ht="15.75">
      <c r="A229" s="190"/>
      <c r="B229" s="78" t="s">
        <v>187</v>
      </c>
      <c r="C229" s="53" t="s">
        <v>31</v>
      </c>
      <c r="D229" s="236">
        <v>3</v>
      </c>
      <c r="E229" s="237">
        <f t="shared" si="164"/>
        <v>3</v>
      </c>
      <c r="F229" s="236">
        <v>0</v>
      </c>
      <c r="G229" s="237">
        <f t="shared" si="141"/>
        <v>0</v>
      </c>
      <c r="H229" s="266">
        <f>SUM([1]service!H229)</f>
        <v>0</v>
      </c>
      <c r="I229" s="266">
        <f>SUM([2]service!I229)</f>
        <v>0</v>
      </c>
      <c r="J229" s="266">
        <f>SUM([3]service!J229)</f>
        <v>0</v>
      </c>
      <c r="K229" s="236">
        <v>1</v>
      </c>
      <c r="L229" s="237">
        <f t="shared" si="142"/>
        <v>1</v>
      </c>
      <c r="M229" s="266">
        <f>SUM([4]service!M229)</f>
        <v>0</v>
      </c>
      <c r="N229" s="266">
        <f>SUM([5]service!N229)</f>
        <v>0</v>
      </c>
      <c r="O229" s="266">
        <f>SUM([6]service!O229)</f>
        <v>1</v>
      </c>
      <c r="P229" s="236">
        <v>1</v>
      </c>
      <c r="Q229" s="237">
        <f t="shared" si="143"/>
        <v>1</v>
      </c>
      <c r="R229" s="266">
        <f>SUM([7]service!R229)</f>
        <v>0</v>
      </c>
      <c r="S229" s="266">
        <f>SUM([8]service!S229)</f>
        <v>1</v>
      </c>
      <c r="T229" s="266">
        <f>SUM([9]service!T229)</f>
        <v>0</v>
      </c>
      <c r="U229" s="236">
        <v>1</v>
      </c>
      <c r="V229" s="237">
        <f t="shared" si="144"/>
        <v>1</v>
      </c>
      <c r="W229" s="266">
        <f>SUM([10]service!W229)</f>
        <v>1</v>
      </c>
      <c r="X229" s="266">
        <f>SUM([11]service!X229)</f>
        <v>0</v>
      </c>
      <c r="Y229" s="266">
        <f>SUM([12]service!Y229)</f>
        <v>0</v>
      </c>
      <c r="Z229" s="209" t="s">
        <v>382</v>
      </c>
      <c r="AA229" s="6"/>
      <c r="AB229" s="6"/>
      <c r="AC229" s="21"/>
      <c r="AD229" s="21"/>
      <c r="AE229" s="21">
        <v>21</v>
      </c>
      <c r="AF229" s="21"/>
      <c r="AG229" s="21"/>
    </row>
    <row r="230" spans="1:33" s="291" customFormat="1" ht="15.75" hidden="1">
      <c r="A230" s="77"/>
      <c r="B230" s="78" t="s">
        <v>188</v>
      </c>
      <c r="C230" s="53" t="s">
        <v>31</v>
      </c>
      <c r="D230" s="236">
        <v>2</v>
      </c>
      <c r="E230" s="263">
        <f t="shared" si="164"/>
        <v>0</v>
      </c>
      <c r="F230" s="236">
        <v>0</v>
      </c>
      <c r="G230" s="263">
        <f t="shared" si="141"/>
        <v>0</v>
      </c>
      <c r="H230" s="269"/>
      <c r="I230" s="269"/>
      <c r="J230" s="269"/>
      <c r="K230" s="236">
        <v>1</v>
      </c>
      <c r="L230" s="263">
        <f t="shared" si="142"/>
        <v>0</v>
      </c>
      <c r="M230" s="269"/>
      <c r="N230" s="269"/>
      <c r="O230" s="269"/>
      <c r="P230" s="236">
        <v>0</v>
      </c>
      <c r="Q230" s="263">
        <f t="shared" si="143"/>
        <v>0</v>
      </c>
      <c r="R230" s="269"/>
      <c r="S230" s="269"/>
      <c r="T230" s="269"/>
      <c r="U230" s="236">
        <v>1</v>
      </c>
      <c r="V230" s="263">
        <f t="shared" si="144"/>
        <v>0</v>
      </c>
      <c r="W230" s="269"/>
      <c r="X230" s="269"/>
      <c r="Y230" s="269"/>
      <c r="Z230" s="209" t="s">
        <v>377</v>
      </c>
      <c r="AA230" s="178"/>
      <c r="AB230" s="178"/>
      <c r="AC230" s="179"/>
      <c r="AD230" s="179"/>
      <c r="AE230" s="179">
        <v>22</v>
      </c>
      <c r="AF230" s="179"/>
      <c r="AG230" s="179"/>
    </row>
    <row r="231" spans="1:33" s="291" customFormat="1" ht="15.75" hidden="1">
      <c r="A231" s="77"/>
      <c r="B231" s="78" t="s">
        <v>189</v>
      </c>
      <c r="C231" s="53" t="s">
        <v>31</v>
      </c>
      <c r="D231" s="236">
        <v>2</v>
      </c>
      <c r="E231" s="263">
        <f t="shared" si="164"/>
        <v>0</v>
      </c>
      <c r="F231" s="236">
        <v>0</v>
      </c>
      <c r="G231" s="263">
        <f t="shared" si="141"/>
        <v>0</v>
      </c>
      <c r="H231" s="269"/>
      <c r="I231" s="269"/>
      <c r="J231" s="269"/>
      <c r="K231" s="236">
        <v>1</v>
      </c>
      <c r="L231" s="263">
        <f t="shared" si="142"/>
        <v>0</v>
      </c>
      <c r="M231" s="269"/>
      <c r="N231" s="269"/>
      <c r="O231" s="269"/>
      <c r="P231" s="236">
        <v>1</v>
      </c>
      <c r="Q231" s="263">
        <f t="shared" si="143"/>
        <v>0</v>
      </c>
      <c r="R231" s="269"/>
      <c r="S231" s="269"/>
      <c r="T231" s="269"/>
      <c r="U231" s="236">
        <v>0</v>
      </c>
      <c r="V231" s="263">
        <f t="shared" si="144"/>
        <v>0</v>
      </c>
      <c r="W231" s="269"/>
      <c r="X231" s="269"/>
      <c r="Y231" s="269"/>
      <c r="Z231" s="209" t="s">
        <v>388</v>
      </c>
      <c r="AA231" s="178"/>
      <c r="AB231" s="178"/>
      <c r="AC231" s="179"/>
      <c r="AD231" s="179"/>
      <c r="AE231" s="179">
        <v>23</v>
      </c>
      <c r="AF231" s="179"/>
      <c r="AG231" s="179"/>
    </row>
    <row r="232" spans="1:33" s="291" customFormat="1" ht="15.75" hidden="1">
      <c r="A232" s="209"/>
      <c r="B232" s="78" t="s">
        <v>190</v>
      </c>
      <c r="C232" s="53" t="s">
        <v>31</v>
      </c>
      <c r="D232" s="250">
        <v>1</v>
      </c>
      <c r="E232" s="263">
        <f t="shared" si="164"/>
        <v>0</v>
      </c>
      <c r="F232" s="250">
        <v>0</v>
      </c>
      <c r="G232" s="263">
        <f t="shared" si="141"/>
        <v>0</v>
      </c>
      <c r="H232" s="238"/>
      <c r="I232" s="238"/>
      <c r="J232" s="238"/>
      <c r="K232" s="250">
        <v>0</v>
      </c>
      <c r="L232" s="263">
        <f t="shared" si="142"/>
        <v>0</v>
      </c>
      <c r="M232" s="238"/>
      <c r="N232" s="238"/>
      <c r="O232" s="238"/>
      <c r="P232" s="250">
        <v>1</v>
      </c>
      <c r="Q232" s="263">
        <f t="shared" si="143"/>
        <v>0</v>
      </c>
      <c r="R232" s="238"/>
      <c r="S232" s="238"/>
      <c r="T232" s="238"/>
      <c r="U232" s="250">
        <v>0</v>
      </c>
      <c r="V232" s="263">
        <f t="shared" si="144"/>
        <v>0</v>
      </c>
      <c r="W232" s="238"/>
      <c r="X232" s="238"/>
      <c r="Y232" s="238"/>
      <c r="Z232" s="209" t="s">
        <v>201</v>
      </c>
      <c r="AA232" s="325"/>
      <c r="AB232" s="178"/>
      <c r="AC232" s="179"/>
      <c r="AD232" s="179"/>
      <c r="AE232" s="179">
        <v>5</v>
      </c>
      <c r="AF232" s="179"/>
      <c r="AG232" s="179"/>
    </row>
    <row r="233" spans="1:33" s="51" customFormat="1" ht="15.75">
      <c r="A233" s="75"/>
      <c r="B233" s="76" t="s">
        <v>191</v>
      </c>
      <c r="C233" s="53" t="s">
        <v>31</v>
      </c>
      <c r="D233" s="236">
        <v>16</v>
      </c>
      <c r="E233" s="237">
        <f t="shared" si="164"/>
        <v>3</v>
      </c>
      <c r="F233" s="236">
        <v>3</v>
      </c>
      <c r="G233" s="237">
        <f t="shared" si="141"/>
        <v>1</v>
      </c>
      <c r="H233" s="236">
        <f t="shared" ref="H233:I233" si="173">SUM(H235)</f>
        <v>0</v>
      </c>
      <c r="I233" s="236">
        <f t="shared" si="173"/>
        <v>1</v>
      </c>
      <c r="J233" s="236">
        <f>SUM(J235)</f>
        <v>0</v>
      </c>
      <c r="K233" s="236">
        <v>6</v>
      </c>
      <c r="L233" s="237">
        <f t="shared" si="142"/>
        <v>0</v>
      </c>
      <c r="M233" s="236">
        <f t="shared" ref="M233:N233" si="174">SUM(M235)</f>
        <v>0</v>
      </c>
      <c r="N233" s="236">
        <f t="shared" si="174"/>
        <v>0</v>
      </c>
      <c r="O233" s="236">
        <f>SUM(O235)</f>
        <v>0</v>
      </c>
      <c r="P233" s="236">
        <v>3</v>
      </c>
      <c r="Q233" s="237">
        <f t="shared" si="143"/>
        <v>1</v>
      </c>
      <c r="R233" s="236">
        <f t="shared" ref="R233:S233" si="175">SUM(R235)</f>
        <v>0</v>
      </c>
      <c r="S233" s="236">
        <f t="shared" si="175"/>
        <v>1</v>
      </c>
      <c r="T233" s="236">
        <f>SUM(T235)</f>
        <v>0</v>
      </c>
      <c r="U233" s="236">
        <v>4</v>
      </c>
      <c r="V233" s="237">
        <f t="shared" si="144"/>
        <v>1</v>
      </c>
      <c r="W233" s="236">
        <f t="shared" ref="W233:X233" si="176">SUM(W235)</f>
        <v>0</v>
      </c>
      <c r="X233" s="236">
        <f t="shared" si="176"/>
        <v>0</v>
      </c>
      <c r="Y233" s="236">
        <f>SUM(Y235)</f>
        <v>1</v>
      </c>
      <c r="Z233" s="209"/>
      <c r="AA233" s="50"/>
      <c r="AB233" s="7" t="s">
        <v>529</v>
      </c>
      <c r="AC233" s="21"/>
      <c r="AD233" s="21"/>
      <c r="AE233" s="21"/>
      <c r="AF233" s="21"/>
      <c r="AG233" s="21"/>
    </row>
    <row r="234" spans="1:33" s="291" customFormat="1" ht="27.75" hidden="1" customHeight="1">
      <c r="A234" s="77"/>
      <c r="B234" s="78" t="s">
        <v>192</v>
      </c>
      <c r="C234" s="53" t="s">
        <v>31</v>
      </c>
      <c r="D234" s="236">
        <v>4</v>
      </c>
      <c r="E234" s="263">
        <f t="shared" si="164"/>
        <v>0</v>
      </c>
      <c r="F234" s="236">
        <v>1</v>
      </c>
      <c r="G234" s="263">
        <f t="shared" si="141"/>
        <v>0</v>
      </c>
      <c r="H234" s="238"/>
      <c r="I234" s="238"/>
      <c r="J234" s="238"/>
      <c r="K234" s="236">
        <v>1</v>
      </c>
      <c r="L234" s="263">
        <f t="shared" si="142"/>
        <v>0</v>
      </c>
      <c r="M234" s="238"/>
      <c r="N234" s="238"/>
      <c r="O234" s="238"/>
      <c r="P234" s="236">
        <v>1</v>
      </c>
      <c r="Q234" s="263">
        <f t="shared" si="143"/>
        <v>0</v>
      </c>
      <c r="R234" s="238"/>
      <c r="S234" s="238"/>
      <c r="T234" s="238"/>
      <c r="U234" s="236">
        <v>1</v>
      </c>
      <c r="V234" s="263">
        <f t="shared" si="144"/>
        <v>0</v>
      </c>
      <c r="W234" s="238"/>
      <c r="X234" s="238"/>
      <c r="Y234" s="238"/>
      <c r="Z234" s="209" t="s">
        <v>180</v>
      </c>
      <c r="AA234" s="178"/>
      <c r="AB234" s="178"/>
      <c r="AC234" s="179"/>
      <c r="AD234" s="179"/>
      <c r="AE234" s="179">
        <v>1</v>
      </c>
      <c r="AF234" s="179"/>
      <c r="AG234" s="179"/>
    </row>
    <row r="235" spans="1:33" s="45" customFormat="1" ht="16.5" thickBot="1">
      <c r="A235" s="190"/>
      <c r="B235" s="78" t="s">
        <v>193</v>
      </c>
      <c r="C235" s="53" t="s">
        <v>31</v>
      </c>
      <c r="D235" s="236">
        <v>3</v>
      </c>
      <c r="E235" s="237">
        <f t="shared" si="164"/>
        <v>3</v>
      </c>
      <c r="F235" s="236">
        <v>1</v>
      </c>
      <c r="G235" s="237">
        <f t="shared" si="141"/>
        <v>1</v>
      </c>
      <c r="H235" s="266">
        <f>SUM([1]service!H235)</f>
        <v>0</v>
      </c>
      <c r="I235" s="266">
        <f>SUM([2]service!I235)</f>
        <v>1</v>
      </c>
      <c r="J235" s="266">
        <f>SUM([3]service!J235)</f>
        <v>0</v>
      </c>
      <c r="K235" s="236">
        <v>1</v>
      </c>
      <c r="L235" s="237">
        <f t="shared" si="142"/>
        <v>0</v>
      </c>
      <c r="M235" s="266">
        <f>SUM([4]service!M235)</f>
        <v>0</v>
      </c>
      <c r="N235" s="266">
        <f>SUM([5]service!N235)</f>
        <v>0</v>
      </c>
      <c r="O235" s="266">
        <f>SUM([6]service!O235)</f>
        <v>0</v>
      </c>
      <c r="P235" s="236">
        <v>1</v>
      </c>
      <c r="Q235" s="237">
        <f t="shared" si="143"/>
        <v>1</v>
      </c>
      <c r="R235" s="266">
        <f>SUM([7]service!R235)</f>
        <v>0</v>
      </c>
      <c r="S235" s="266">
        <f>SUM([8]service!S235)</f>
        <v>1</v>
      </c>
      <c r="T235" s="266">
        <f>SUM([9]service!T235)</f>
        <v>0</v>
      </c>
      <c r="U235" s="236">
        <v>0</v>
      </c>
      <c r="V235" s="237">
        <f t="shared" si="144"/>
        <v>1</v>
      </c>
      <c r="W235" s="266">
        <f>SUM([10]service!W235)</f>
        <v>0</v>
      </c>
      <c r="X235" s="266">
        <f>SUM([11]service!X235)</f>
        <v>0</v>
      </c>
      <c r="Y235" s="266">
        <f>SUM([12]service!Y235)</f>
        <v>1</v>
      </c>
      <c r="Z235" s="209" t="s">
        <v>382</v>
      </c>
      <c r="AA235" s="6"/>
      <c r="AB235" s="6"/>
      <c r="AC235" s="21"/>
      <c r="AD235" s="21"/>
      <c r="AE235" s="21">
        <v>21</v>
      </c>
      <c r="AF235" s="21"/>
      <c r="AG235" s="21"/>
    </row>
    <row r="236" spans="1:33" s="291" customFormat="1" ht="15.75" hidden="1">
      <c r="A236" s="77"/>
      <c r="B236" s="78" t="s">
        <v>194</v>
      </c>
      <c r="C236" s="53" t="s">
        <v>31</v>
      </c>
      <c r="D236" s="236">
        <v>2</v>
      </c>
      <c r="E236" s="263">
        <f t="shared" si="164"/>
        <v>0</v>
      </c>
      <c r="F236" s="236">
        <v>0</v>
      </c>
      <c r="G236" s="263">
        <f t="shared" si="141"/>
        <v>0</v>
      </c>
      <c r="H236" s="269"/>
      <c r="I236" s="269"/>
      <c r="J236" s="269"/>
      <c r="K236" s="236">
        <v>1</v>
      </c>
      <c r="L236" s="263">
        <f t="shared" si="142"/>
        <v>0</v>
      </c>
      <c r="M236" s="269"/>
      <c r="N236" s="269"/>
      <c r="O236" s="269"/>
      <c r="P236" s="236">
        <v>0</v>
      </c>
      <c r="Q236" s="263">
        <f t="shared" si="143"/>
        <v>0</v>
      </c>
      <c r="R236" s="269"/>
      <c r="S236" s="269"/>
      <c r="T236" s="269"/>
      <c r="U236" s="236">
        <v>1</v>
      </c>
      <c r="V236" s="263">
        <f t="shared" si="144"/>
        <v>0</v>
      </c>
      <c r="W236" s="269"/>
      <c r="X236" s="269"/>
      <c r="Y236" s="269"/>
      <c r="Z236" s="209" t="s">
        <v>377</v>
      </c>
      <c r="AA236" s="178"/>
      <c r="AB236" s="178"/>
      <c r="AC236" s="179"/>
      <c r="AD236" s="179"/>
      <c r="AE236" s="179">
        <v>22</v>
      </c>
      <c r="AF236" s="179"/>
      <c r="AG236" s="179"/>
    </row>
    <row r="237" spans="1:33" s="291" customFormat="1" ht="15.75" hidden="1">
      <c r="A237" s="196"/>
      <c r="B237" s="78" t="s">
        <v>195</v>
      </c>
      <c r="C237" s="53" t="s">
        <v>31</v>
      </c>
      <c r="D237" s="250">
        <v>2</v>
      </c>
      <c r="E237" s="263">
        <f t="shared" si="164"/>
        <v>0</v>
      </c>
      <c r="F237" s="250">
        <v>0</v>
      </c>
      <c r="G237" s="263">
        <f t="shared" si="141"/>
        <v>0</v>
      </c>
      <c r="H237" s="238"/>
      <c r="I237" s="238"/>
      <c r="J237" s="238"/>
      <c r="K237" s="250">
        <v>1</v>
      </c>
      <c r="L237" s="263">
        <f t="shared" si="142"/>
        <v>0</v>
      </c>
      <c r="M237" s="238"/>
      <c r="N237" s="238"/>
      <c r="O237" s="238"/>
      <c r="P237" s="250">
        <v>0</v>
      </c>
      <c r="Q237" s="263">
        <f t="shared" si="143"/>
        <v>0</v>
      </c>
      <c r="R237" s="238"/>
      <c r="S237" s="238"/>
      <c r="T237" s="238"/>
      <c r="U237" s="250">
        <v>1</v>
      </c>
      <c r="V237" s="263">
        <f t="shared" si="144"/>
        <v>0</v>
      </c>
      <c r="W237" s="238"/>
      <c r="X237" s="238"/>
      <c r="Y237" s="238"/>
      <c r="Z237" s="209" t="s">
        <v>201</v>
      </c>
      <c r="AA237" s="325"/>
      <c r="AB237" s="178"/>
      <c r="AC237" s="179"/>
      <c r="AD237" s="179"/>
      <c r="AE237" s="179">
        <v>5</v>
      </c>
      <c r="AF237" s="179"/>
      <c r="AG237" s="179"/>
    </row>
    <row r="238" spans="1:33" s="179" customFormat="1" ht="15.75" hidden="1">
      <c r="A238" s="81"/>
      <c r="B238" s="82" t="s">
        <v>196</v>
      </c>
      <c r="C238" s="53" t="s">
        <v>31</v>
      </c>
      <c r="D238" s="236">
        <v>3</v>
      </c>
      <c r="E238" s="263">
        <f t="shared" si="164"/>
        <v>0</v>
      </c>
      <c r="F238" s="236">
        <v>1</v>
      </c>
      <c r="G238" s="263">
        <f t="shared" si="141"/>
        <v>0</v>
      </c>
      <c r="H238" s="238"/>
      <c r="I238" s="238"/>
      <c r="J238" s="238"/>
      <c r="K238" s="236">
        <v>1</v>
      </c>
      <c r="L238" s="263">
        <f t="shared" si="142"/>
        <v>0</v>
      </c>
      <c r="M238" s="238"/>
      <c r="N238" s="238"/>
      <c r="O238" s="238"/>
      <c r="P238" s="236">
        <v>1</v>
      </c>
      <c r="Q238" s="263">
        <f t="shared" si="143"/>
        <v>0</v>
      </c>
      <c r="R238" s="238"/>
      <c r="S238" s="238"/>
      <c r="T238" s="238"/>
      <c r="U238" s="236">
        <v>0</v>
      </c>
      <c r="V238" s="263">
        <f t="shared" si="144"/>
        <v>0</v>
      </c>
      <c r="W238" s="238"/>
      <c r="X238" s="238"/>
      <c r="Y238" s="238"/>
      <c r="Z238" s="209" t="s">
        <v>180</v>
      </c>
      <c r="AA238" s="177"/>
      <c r="AB238" s="178"/>
      <c r="AE238" s="179">
        <v>1</v>
      </c>
    </row>
    <row r="239" spans="1:33" s="179" customFormat="1" ht="15.75" hidden="1">
      <c r="A239" s="81"/>
      <c r="B239" s="82" t="s">
        <v>197</v>
      </c>
      <c r="C239" s="53" t="s">
        <v>31</v>
      </c>
      <c r="D239" s="236">
        <v>2</v>
      </c>
      <c r="E239" s="263">
        <f t="shared" si="164"/>
        <v>0</v>
      </c>
      <c r="F239" s="236">
        <v>0</v>
      </c>
      <c r="G239" s="263">
        <f t="shared" si="141"/>
        <v>0</v>
      </c>
      <c r="H239" s="238"/>
      <c r="I239" s="238"/>
      <c r="J239" s="238"/>
      <c r="K239" s="236">
        <v>1</v>
      </c>
      <c r="L239" s="263">
        <f t="shared" si="142"/>
        <v>0</v>
      </c>
      <c r="M239" s="238"/>
      <c r="N239" s="238"/>
      <c r="O239" s="238"/>
      <c r="P239" s="236">
        <v>0</v>
      </c>
      <c r="Q239" s="263">
        <f t="shared" si="143"/>
        <v>0</v>
      </c>
      <c r="R239" s="238"/>
      <c r="S239" s="238"/>
      <c r="T239" s="238"/>
      <c r="U239" s="236">
        <v>1</v>
      </c>
      <c r="V239" s="263">
        <f t="shared" si="144"/>
        <v>0</v>
      </c>
      <c r="W239" s="238"/>
      <c r="X239" s="238"/>
      <c r="Y239" s="238"/>
      <c r="Z239" s="209" t="s">
        <v>180</v>
      </c>
      <c r="AA239" s="177"/>
      <c r="AB239" s="178"/>
      <c r="AE239" s="179">
        <v>1</v>
      </c>
    </row>
    <row r="240" spans="1:33" s="202" customFormat="1" ht="26.25" hidden="1" customHeight="1">
      <c r="A240" s="116"/>
      <c r="B240" s="72" t="s">
        <v>445</v>
      </c>
      <c r="C240" s="53" t="s">
        <v>31</v>
      </c>
      <c r="D240" s="236">
        <v>1</v>
      </c>
      <c r="E240" s="263">
        <f t="shared" si="164"/>
        <v>0</v>
      </c>
      <c r="F240" s="236">
        <v>0</v>
      </c>
      <c r="G240" s="263">
        <f t="shared" si="141"/>
        <v>0</v>
      </c>
      <c r="H240" s="269"/>
      <c r="I240" s="269"/>
      <c r="J240" s="269"/>
      <c r="K240" s="236">
        <v>0</v>
      </c>
      <c r="L240" s="263">
        <f t="shared" si="142"/>
        <v>0</v>
      </c>
      <c r="M240" s="269"/>
      <c r="N240" s="269"/>
      <c r="O240" s="269"/>
      <c r="P240" s="236">
        <v>1</v>
      </c>
      <c r="Q240" s="263">
        <f t="shared" si="143"/>
        <v>0</v>
      </c>
      <c r="R240" s="269"/>
      <c r="S240" s="269"/>
      <c r="T240" s="269"/>
      <c r="U240" s="236">
        <v>0</v>
      </c>
      <c r="V240" s="263">
        <f t="shared" si="144"/>
        <v>0</v>
      </c>
      <c r="W240" s="269"/>
      <c r="X240" s="269"/>
      <c r="Y240" s="269"/>
      <c r="Z240" s="272" t="s">
        <v>243</v>
      </c>
      <c r="AA240" s="331" t="s">
        <v>242</v>
      </c>
      <c r="AB240" s="178"/>
      <c r="AC240" s="179"/>
      <c r="AD240" s="179"/>
      <c r="AE240" s="179">
        <v>6</v>
      </c>
      <c r="AF240" s="179"/>
      <c r="AG240" s="179"/>
    </row>
    <row r="241" spans="1:33" s="202" customFormat="1" ht="21.75" hidden="1" customHeight="1">
      <c r="A241" s="130"/>
      <c r="B241" s="131" t="s">
        <v>446</v>
      </c>
      <c r="C241" s="126"/>
      <c r="D241" s="367"/>
      <c r="E241" s="263"/>
      <c r="F241" s="264"/>
      <c r="G241" s="263"/>
      <c r="H241" s="269"/>
      <c r="I241" s="269"/>
      <c r="J241" s="269"/>
      <c r="K241" s="264"/>
      <c r="L241" s="263"/>
      <c r="M241" s="269"/>
      <c r="N241" s="269"/>
      <c r="O241" s="269"/>
      <c r="P241" s="264"/>
      <c r="Q241" s="263"/>
      <c r="R241" s="269"/>
      <c r="S241" s="269"/>
      <c r="T241" s="269"/>
      <c r="U241" s="264"/>
      <c r="V241" s="263"/>
      <c r="W241" s="269"/>
      <c r="X241" s="269"/>
      <c r="Y241" s="269"/>
      <c r="Z241" s="270"/>
      <c r="AA241" s="201"/>
      <c r="AB241" s="178"/>
      <c r="AC241" s="179"/>
      <c r="AD241" s="179"/>
      <c r="AE241" s="179"/>
      <c r="AF241" s="179"/>
      <c r="AG241" s="179"/>
    </row>
    <row r="242" spans="1:33" s="291" customFormat="1" ht="15.75" hidden="1">
      <c r="A242" s="122"/>
      <c r="B242" s="132" t="s">
        <v>447</v>
      </c>
      <c r="C242" s="133" t="s">
        <v>31</v>
      </c>
      <c r="D242" s="367">
        <v>4</v>
      </c>
      <c r="E242" s="263">
        <f t="shared" si="164"/>
        <v>0</v>
      </c>
      <c r="F242" s="367">
        <v>1</v>
      </c>
      <c r="G242" s="263">
        <f t="shared" si="141"/>
        <v>0</v>
      </c>
      <c r="H242" s="269"/>
      <c r="I242" s="269"/>
      <c r="J242" s="269"/>
      <c r="K242" s="367">
        <v>1</v>
      </c>
      <c r="L242" s="263">
        <f t="shared" si="142"/>
        <v>0</v>
      </c>
      <c r="M242" s="269"/>
      <c r="N242" s="269"/>
      <c r="O242" s="269"/>
      <c r="P242" s="367">
        <v>1</v>
      </c>
      <c r="Q242" s="263">
        <f t="shared" si="143"/>
        <v>0</v>
      </c>
      <c r="R242" s="269"/>
      <c r="S242" s="269"/>
      <c r="T242" s="269"/>
      <c r="U242" s="367">
        <v>1</v>
      </c>
      <c r="V242" s="263">
        <f t="shared" si="144"/>
        <v>0</v>
      </c>
      <c r="W242" s="269"/>
      <c r="X242" s="269"/>
      <c r="Y242" s="269"/>
      <c r="Z242" s="279" t="s">
        <v>243</v>
      </c>
      <c r="AA242" s="178"/>
      <c r="AB242" s="178"/>
      <c r="AC242" s="179"/>
      <c r="AD242" s="179"/>
      <c r="AE242" s="179">
        <v>6</v>
      </c>
      <c r="AF242" s="179"/>
      <c r="AG242" s="179"/>
    </row>
    <row r="243" spans="1:33" s="291" customFormat="1" ht="26.25" hidden="1" customHeight="1">
      <c r="A243" s="333"/>
      <c r="B243" s="334" t="s">
        <v>255</v>
      </c>
      <c r="C243" s="335" t="s">
        <v>198</v>
      </c>
      <c r="D243" s="239">
        <v>2</v>
      </c>
      <c r="E243" s="263">
        <f t="shared" si="164"/>
        <v>0</v>
      </c>
      <c r="F243" s="239">
        <v>0</v>
      </c>
      <c r="G243" s="263">
        <f t="shared" si="141"/>
        <v>0</v>
      </c>
      <c r="H243" s="269"/>
      <c r="I243" s="269"/>
      <c r="J243" s="269"/>
      <c r="K243" s="239">
        <v>0</v>
      </c>
      <c r="L243" s="263">
        <f t="shared" si="142"/>
        <v>0</v>
      </c>
      <c r="M243" s="269"/>
      <c r="N243" s="269"/>
      <c r="O243" s="269"/>
      <c r="P243" s="254">
        <v>1</v>
      </c>
      <c r="Q243" s="263">
        <f t="shared" si="143"/>
        <v>0</v>
      </c>
      <c r="R243" s="269"/>
      <c r="S243" s="269"/>
      <c r="T243" s="269"/>
      <c r="U243" s="254">
        <v>1</v>
      </c>
      <c r="V243" s="263">
        <f t="shared" si="144"/>
        <v>0</v>
      </c>
      <c r="W243" s="269"/>
      <c r="X243" s="269"/>
      <c r="Y243" s="269"/>
      <c r="Z243" s="280" t="s">
        <v>243</v>
      </c>
      <c r="AA243" s="331" t="s">
        <v>256</v>
      </c>
      <c r="AB243" s="178"/>
      <c r="AC243" s="179"/>
      <c r="AD243" s="179"/>
      <c r="AE243" s="179">
        <v>6</v>
      </c>
      <c r="AF243" s="179"/>
      <c r="AG243" s="179"/>
    </row>
    <row r="244" spans="1:33" s="291" customFormat="1" ht="22.5" hidden="1" customHeight="1">
      <c r="A244" s="333"/>
      <c r="B244" s="334" t="s">
        <v>469</v>
      </c>
      <c r="C244" s="335" t="s">
        <v>31</v>
      </c>
      <c r="D244" s="367">
        <v>1</v>
      </c>
      <c r="E244" s="263">
        <f t="shared" si="164"/>
        <v>0</v>
      </c>
      <c r="F244" s="367">
        <v>0</v>
      </c>
      <c r="G244" s="263">
        <f t="shared" si="141"/>
        <v>0</v>
      </c>
      <c r="H244" s="269"/>
      <c r="I244" s="269"/>
      <c r="J244" s="269"/>
      <c r="K244" s="367">
        <v>1</v>
      </c>
      <c r="L244" s="263">
        <f t="shared" si="142"/>
        <v>0</v>
      </c>
      <c r="M244" s="269"/>
      <c r="N244" s="269"/>
      <c r="O244" s="269"/>
      <c r="P244" s="375">
        <v>0</v>
      </c>
      <c r="Q244" s="263">
        <f t="shared" si="143"/>
        <v>0</v>
      </c>
      <c r="R244" s="269"/>
      <c r="S244" s="269"/>
      <c r="T244" s="269"/>
      <c r="U244" s="375">
        <v>0</v>
      </c>
      <c r="V244" s="263">
        <f t="shared" si="144"/>
        <v>0</v>
      </c>
      <c r="W244" s="269"/>
      <c r="X244" s="269"/>
      <c r="Y244" s="269"/>
      <c r="Z244" s="281" t="s">
        <v>243</v>
      </c>
      <c r="AA244" s="178"/>
      <c r="AB244" s="178"/>
      <c r="AC244" s="179"/>
      <c r="AD244" s="179"/>
      <c r="AE244" s="179">
        <v>6</v>
      </c>
      <c r="AF244" s="179"/>
      <c r="AG244" s="179"/>
    </row>
    <row r="245" spans="1:33" s="202" customFormat="1" ht="22.5" hidden="1" customHeight="1" thickBot="1">
      <c r="A245" s="134"/>
      <c r="B245" s="336" t="s">
        <v>500</v>
      </c>
      <c r="C245" s="337" t="s">
        <v>31</v>
      </c>
      <c r="D245" s="373">
        <v>2</v>
      </c>
      <c r="E245" s="338">
        <f>SUM(G245,L245,Q245,V245)</f>
        <v>0</v>
      </c>
      <c r="F245" s="373"/>
      <c r="G245" s="263">
        <f t="shared" si="141"/>
        <v>0</v>
      </c>
      <c r="H245" s="269"/>
      <c r="I245" s="269"/>
      <c r="J245" s="269"/>
      <c r="K245" s="373">
        <v>1</v>
      </c>
      <c r="L245" s="263">
        <f t="shared" ref="L245" si="177">SUM(M245:O245)</f>
        <v>0</v>
      </c>
      <c r="M245" s="269"/>
      <c r="N245" s="269"/>
      <c r="O245" s="269"/>
      <c r="P245" s="376">
        <v>1</v>
      </c>
      <c r="Q245" s="263">
        <f t="shared" ref="Q245" si="178">SUM(R245:T245)</f>
        <v>0</v>
      </c>
      <c r="R245" s="269"/>
      <c r="S245" s="269"/>
      <c r="T245" s="269"/>
      <c r="U245" s="376"/>
      <c r="V245" s="263">
        <f t="shared" ref="V245" si="179">SUM(W245:Y245)</f>
        <v>0</v>
      </c>
      <c r="W245" s="269"/>
      <c r="X245" s="269"/>
      <c r="Y245" s="269"/>
      <c r="Z245" s="285" t="s">
        <v>243</v>
      </c>
      <c r="AA245" s="177"/>
      <c r="AB245" s="177"/>
      <c r="AC245" s="179"/>
      <c r="AD245" s="179"/>
      <c r="AE245" s="179">
        <v>6</v>
      </c>
      <c r="AF245" s="179"/>
      <c r="AG245" s="179"/>
    </row>
    <row r="246" spans="1:33" s="39" customFormat="1" ht="21.75" customHeight="1" thickTop="1" thickBot="1">
      <c r="A246" s="420" t="s">
        <v>199</v>
      </c>
      <c r="B246" s="421"/>
      <c r="C246" s="422"/>
      <c r="D246" s="422"/>
      <c r="E246" s="422"/>
      <c r="F246" s="422"/>
      <c r="G246" s="422"/>
      <c r="H246" s="422"/>
      <c r="I246" s="422"/>
      <c r="J246" s="422"/>
      <c r="K246" s="422"/>
      <c r="L246" s="422"/>
      <c r="M246" s="422"/>
      <c r="N246" s="422"/>
      <c r="O246" s="422"/>
      <c r="P246" s="422"/>
      <c r="Q246" s="422"/>
      <c r="R246" s="422"/>
      <c r="S246" s="422"/>
      <c r="T246" s="422"/>
      <c r="U246" s="423"/>
      <c r="V246" s="195"/>
      <c r="W246" s="135"/>
      <c r="X246" s="135"/>
      <c r="Y246" s="135"/>
      <c r="Z246" s="282"/>
      <c r="AA246" s="38"/>
      <c r="AB246" s="6"/>
      <c r="AC246" s="21"/>
      <c r="AD246" s="21"/>
      <c r="AE246" s="21"/>
      <c r="AF246" s="21"/>
      <c r="AG246" s="21"/>
    </row>
    <row r="247" spans="1:33" s="179" customFormat="1" ht="32.25" thickTop="1">
      <c r="A247" s="242" t="s">
        <v>23</v>
      </c>
      <c r="B247" s="67" t="s">
        <v>200</v>
      </c>
      <c r="C247" s="126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3"/>
      <c r="AA247" s="244" t="s">
        <v>266</v>
      </c>
      <c r="AB247" s="178"/>
    </row>
    <row r="248" spans="1:33" s="39" customFormat="1" ht="15.75" hidden="1">
      <c r="A248" s="94"/>
      <c r="B248" s="71" t="s">
        <v>202</v>
      </c>
      <c r="C248" s="53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74"/>
      <c r="AA248" s="38"/>
      <c r="AB248" s="6"/>
      <c r="AC248" s="21"/>
      <c r="AD248" s="21"/>
      <c r="AE248" s="21"/>
      <c r="AF248" s="21"/>
      <c r="AG248" s="21"/>
    </row>
    <row r="249" spans="1:33" s="39" customFormat="1" ht="15.75" hidden="1">
      <c r="A249" s="47"/>
      <c r="B249" s="40" t="s">
        <v>203</v>
      </c>
      <c r="C249" s="210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09"/>
      <c r="AA249" s="38"/>
      <c r="AB249" s="6"/>
      <c r="AC249" s="21"/>
      <c r="AD249" s="21"/>
      <c r="AE249" s="21"/>
      <c r="AF249" s="21"/>
      <c r="AG249" s="21"/>
    </row>
    <row r="250" spans="1:33" s="45" customFormat="1" ht="15.75" hidden="1">
      <c r="A250" s="52"/>
      <c r="B250" s="52" t="s">
        <v>323</v>
      </c>
      <c r="C250" s="53" t="s">
        <v>204</v>
      </c>
      <c r="D250" s="255">
        <v>20</v>
      </c>
      <c r="E250" s="237">
        <f t="shared" ref="E250:E257" si="180">SUM(G250,L250,Q250,V250)</f>
        <v>0</v>
      </c>
      <c r="F250" s="255">
        <v>0</v>
      </c>
      <c r="G250" s="237">
        <f t="shared" ref="G250:G254" si="181">SUM(H250:J250)</f>
        <v>0</v>
      </c>
      <c r="H250" s="255">
        <f>SUM(H259)</f>
        <v>0</v>
      </c>
      <c r="I250" s="255">
        <f>SUM(I259)</f>
        <v>0</v>
      </c>
      <c r="J250" s="255">
        <f>SUM(J259)</f>
        <v>0</v>
      </c>
      <c r="K250" s="255">
        <v>11</v>
      </c>
      <c r="L250" s="237">
        <f t="shared" ref="L250:L254" si="182">SUM(M250:O250)</f>
        <v>0</v>
      </c>
      <c r="M250" s="255">
        <f>SUM(M259)</f>
        <v>0</v>
      </c>
      <c r="N250" s="255">
        <f>SUM(N259)</f>
        <v>0</v>
      </c>
      <c r="O250" s="255">
        <f>SUM(O259)</f>
        <v>0</v>
      </c>
      <c r="P250" s="255">
        <v>0</v>
      </c>
      <c r="Q250" s="237">
        <f t="shared" ref="Q250:Q254" si="183">SUM(R250:T250)</f>
        <v>0</v>
      </c>
      <c r="R250" s="255">
        <f>SUM(R259)</f>
        <v>0</v>
      </c>
      <c r="S250" s="255">
        <f>SUM(S259)</f>
        <v>0</v>
      </c>
      <c r="T250" s="255">
        <f>SUM(T259)</f>
        <v>0</v>
      </c>
      <c r="U250" s="255">
        <v>20</v>
      </c>
      <c r="V250" s="237">
        <f t="shared" ref="V250:V254" si="184">SUM(W250:Y250)</f>
        <v>0</v>
      </c>
      <c r="W250" s="255">
        <f>SUM(W259)</f>
        <v>0</v>
      </c>
      <c r="X250" s="255">
        <f>SUM(X259)</f>
        <v>0</v>
      </c>
      <c r="Y250" s="255">
        <f>SUM(Y259)</f>
        <v>0</v>
      </c>
      <c r="Z250" s="209"/>
      <c r="AA250" s="6"/>
      <c r="AB250" s="57" t="s">
        <v>399</v>
      </c>
      <c r="AC250" s="21"/>
      <c r="AD250" s="21"/>
      <c r="AE250" s="21"/>
      <c r="AF250" s="21"/>
      <c r="AG250" s="21"/>
    </row>
    <row r="251" spans="1:33" s="45" customFormat="1" ht="15.75" hidden="1">
      <c r="A251" s="42"/>
      <c r="B251" s="136" t="s">
        <v>324</v>
      </c>
      <c r="C251" s="53" t="s">
        <v>25</v>
      </c>
      <c r="D251" s="255">
        <v>90</v>
      </c>
      <c r="E251" s="237">
        <f t="shared" si="180"/>
        <v>57.829353778751369</v>
      </c>
      <c r="F251" s="260">
        <v>0</v>
      </c>
      <c r="G251" s="237">
        <f t="shared" si="181"/>
        <v>7.481489594742607</v>
      </c>
      <c r="H251" s="260">
        <f>H311*100/456500</f>
        <v>0</v>
      </c>
      <c r="I251" s="260">
        <f>I311*100/456500</f>
        <v>1.3093099671412924</v>
      </c>
      <c r="J251" s="260">
        <f>J311*100/456500</f>
        <v>6.1721796276013148</v>
      </c>
      <c r="K251" s="260">
        <v>45</v>
      </c>
      <c r="L251" s="237">
        <f t="shared" si="182"/>
        <v>17.134063526834609</v>
      </c>
      <c r="M251" s="260">
        <f>M311*100/456500</f>
        <v>5.6330777656078865</v>
      </c>
      <c r="N251" s="260">
        <f>N311*100/456500</f>
        <v>6.8661555312157718</v>
      </c>
      <c r="O251" s="260">
        <f>O311*100/456500</f>
        <v>4.6348302300109525</v>
      </c>
      <c r="P251" s="260">
        <v>0</v>
      </c>
      <c r="Q251" s="237">
        <f t="shared" si="183"/>
        <v>13.362979189485214</v>
      </c>
      <c r="R251" s="260">
        <f>R311*100/456500</f>
        <v>2.4278203723986858</v>
      </c>
      <c r="S251" s="260">
        <f>S311*100/456500</f>
        <v>9.7601314348302299</v>
      </c>
      <c r="T251" s="260">
        <f>T311*100/456500</f>
        <v>1.175027382256298</v>
      </c>
      <c r="U251" s="260">
        <v>90</v>
      </c>
      <c r="V251" s="237">
        <f t="shared" si="184"/>
        <v>19.850821467688938</v>
      </c>
      <c r="W251" s="260">
        <f>W311*100/456500</f>
        <v>4.5897042716319829</v>
      </c>
      <c r="X251" s="260">
        <f>X311*100/456500</f>
        <v>8.6164293537787522</v>
      </c>
      <c r="Y251" s="260">
        <f>Y311*100/456500</f>
        <v>6.6446878422782039</v>
      </c>
      <c r="Z251" s="209"/>
      <c r="AA251" s="6"/>
      <c r="AB251" s="57" t="s">
        <v>403</v>
      </c>
      <c r="AC251" s="21"/>
      <c r="AD251" s="21"/>
      <c r="AE251" s="21"/>
      <c r="AF251" s="21"/>
      <c r="AG251" s="21"/>
    </row>
    <row r="252" spans="1:33" s="45" customFormat="1" ht="36" hidden="1" customHeight="1">
      <c r="A252" s="42"/>
      <c r="B252" s="52" t="s">
        <v>244</v>
      </c>
      <c r="C252" s="53" t="s">
        <v>24</v>
      </c>
      <c r="D252" s="255">
        <v>10</v>
      </c>
      <c r="E252" s="237">
        <f t="shared" si="180"/>
        <v>0</v>
      </c>
      <c r="F252" s="255">
        <v>0</v>
      </c>
      <c r="G252" s="237">
        <f t="shared" si="181"/>
        <v>0</v>
      </c>
      <c r="H252" s="255">
        <f>SUM(H296)</f>
        <v>0</v>
      </c>
      <c r="I252" s="255">
        <f>SUM(I296)</f>
        <v>0</v>
      </c>
      <c r="J252" s="255">
        <f>SUM(J296)</f>
        <v>0</v>
      </c>
      <c r="K252" s="255">
        <v>5</v>
      </c>
      <c r="L252" s="237">
        <f t="shared" si="182"/>
        <v>0</v>
      </c>
      <c r="M252" s="255">
        <f>SUM(M296)</f>
        <v>0</v>
      </c>
      <c r="N252" s="255">
        <f>SUM(N296)</f>
        <v>0</v>
      </c>
      <c r="O252" s="255">
        <f>SUM(O296)</f>
        <v>0</v>
      </c>
      <c r="P252" s="255">
        <v>0</v>
      </c>
      <c r="Q252" s="237">
        <f t="shared" si="183"/>
        <v>0</v>
      </c>
      <c r="R252" s="255">
        <f>SUM(R296)</f>
        <v>0</v>
      </c>
      <c r="S252" s="255">
        <f>SUM(S296)</f>
        <v>0</v>
      </c>
      <c r="T252" s="255">
        <f>SUM(T296)</f>
        <v>0</v>
      </c>
      <c r="U252" s="255">
        <v>5</v>
      </c>
      <c r="V252" s="237">
        <f t="shared" si="184"/>
        <v>0</v>
      </c>
      <c r="W252" s="255">
        <f>SUM(W296)</f>
        <v>0</v>
      </c>
      <c r="X252" s="255">
        <f>SUM(X296)</f>
        <v>0</v>
      </c>
      <c r="Y252" s="255">
        <f>SUM(Y296)</f>
        <v>0</v>
      </c>
      <c r="Z252" s="209"/>
      <c r="AA252" s="117"/>
      <c r="AB252" s="137" t="s">
        <v>402</v>
      </c>
      <c r="AC252" s="289"/>
      <c r="AD252" s="289"/>
      <c r="AE252" s="21"/>
      <c r="AF252" s="21"/>
      <c r="AG252" s="21"/>
    </row>
    <row r="253" spans="1:33" s="102" customFormat="1" ht="39.75" hidden="1" customHeight="1">
      <c r="A253" s="138"/>
      <c r="B253" s="139" t="s">
        <v>326</v>
      </c>
      <c r="C253" s="113" t="s">
        <v>25</v>
      </c>
      <c r="D253" s="256">
        <v>10</v>
      </c>
      <c r="E253" s="237">
        <f t="shared" si="180"/>
        <v>0</v>
      </c>
      <c r="F253" s="261">
        <v>0</v>
      </c>
      <c r="G253" s="237">
        <f t="shared" si="181"/>
        <v>0</v>
      </c>
      <c r="H253" s="261">
        <f>H278*100/850</f>
        <v>0</v>
      </c>
      <c r="I253" s="261">
        <f>I278*100/850</f>
        <v>0</v>
      </c>
      <c r="J253" s="261">
        <f>J278*100/850</f>
        <v>0</v>
      </c>
      <c r="K253" s="261">
        <v>0</v>
      </c>
      <c r="L253" s="237">
        <f t="shared" si="182"/>
        <v>0</v>
      </c>
      <c r="M253" s="261">
        <f>M278*100/850</f>
        <v>0</v>
      </c>
      <c r="N253" s="261">
        <f>N278*100/850</f>
        <v>0</v>
      </c>
      <c r="O253" s="261">
        <f>O278*100/850</f>
        <v>0</v>
      </c>
      <c r="P253" s="261">
        <v>0</v>
      </c>
      <c r="Q253" s="237">
        <f t="shared" si="183"/>
        <v>0</v>
      </c>
      <c r="R253" s="261">
        <f>R278*100/850</f>
        <v>0</v>
      </c>
      <c r="S253" s="261">
        <f>S278*100/850</f>
        <v>0</v>
      </c>
      <c r="T253" s="261">
        <f>T278*100/850</f>
        <v>0</v>
      </c>
      <c r="U253" s="261">
        <v>10</v>
      </c>
      <c r="V253" s="237">
        <f t="shared" si="184"/>
        <v>0</v>
      </c>
      <c r="W253" s="261">
        <f>W278*100/850</f>
        <v>0</v>
      </c>
      <c r="X253" s="261">
        <f>X278*100/850</f>
        <v>0</v>
      </c>
      <c r="Y253" s="261">
        <f>Y278*100/850</f>
        <v>0</v>
      </c>
      <c r="Z253" s="209"/>
      <c r="AA253" s="140"/>
      <c r="AB253" s="141" t="s">
        <v>401</v>
      </c>
    </row>
    <row r="254" spans="1:33" s="114" customFormat="1" ht="30" hidden="1" customHeight="1">
      <c r="A254" s="142"/>
      <c r="B254" s="143" t="s">
        <v>325</v>
      </c>
      <c r="C254" s="113" t="s">
        <v>25</v>
      </c>
      <c r="D254" s="256">
        <v>90</v>
      </c>
      <c r="E254" s="237">
        <f t="shared" si="180"/>
        <v>0</v>
      </c>
      <c r="F254" s="261">
        <v>0</v>
      </c>
      <c r="G254" s="237">
        <f t="shared" si="181"/>
        <v>0</v>
      </c>
      <c r="H254" s="261">
        <f>H274*100/840</f>
        <v>0</v>
      </c>
      <c r="I254" s="261">
        <f>I274*100/840</f>
        <v>0</v>
      </c>
      <c r="J254" s="261">
        <f>J274*100/840</f>
        <v>0</v>
      </c>
      <c r="K254" s="261">
        <v>45</v>
      </c>
      <c r="L254" s="237">
        <f t="shared" si="182"/>
        <v>0</v>
      </c>
      <c r="M254" s="261">
        <f>M274*100/840</f>
        <v>0</v>
      </c>
      <c r="N254" s="261">
        <f>N274*100/840</f>
        <v>0</v>
      </c>
      <c r="O254" s="261">
        <f>O274*100/840</f>
        <v>0</v>
      </c>
      <c r="P254" s="261">
        <v>0</v>
      </c>
      <c r="Q254" s="237">
        <f t="shared" si="183"/>
        <v>0</v>
      </c>
      <c r="R254" s="261">
        <f>R274*100/840</f>
        <v>0</v>
      </c>
      <c r="S254" s="261">
        <f>S274*100/840</f>
        <v>0</v>
      </c>
      <c r="T254" s="261">
        <f>T274*100/840</f>
        <v>0</v>
      </c>
      <c r="U254" s="261">
        <v>90</v>
      </c>
      <c r="V254" s="237">
        <f t="shared" si="184"/>
        <v>0</v>
      </c>
      <c r="W254" s="261">
        <f>W274*100/840</f>
        <v>0</v>
      </c>
      <c r="X254" s="261">
        <f>X274*100/840</f>
        <v>0</v>
      </c>
      <c r="Y254" s="261">
        <f>Y274*100/840</f>
        <v>0</v>
      </c>
      <c r="Z254" s="209"/>
      <c r="AA254" s="144" t="s">
        <v>205</v>
      </c>
      <c r="AB254" s="141" t="s">
        <v>400</v>
      </c>
      <c r="AC254" s="397" t="s">
        <v>327</v>
      </c>
      <c r="AD254" s="398"/>
      <c r="AE254" s="398"/>
      <c r="AF254" s="398"/>
      <c r="AG254" s="398"/>
    </row>
    <row r="255" spans="1:33" s="39" customFormat="1" ht="21" hidden="1" customHeight="1">
      <c r="A255" s="130"/>
      <c r="B255" s="145" t="s">
        <v>206</v>
      </c>
      <c r="C255" s="147"/>
      <c r="D255" s="255"/>
      <c r="E255" s="237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09"/>
      <c r="AA255" s="38"/>
      <c r="AB255" s="6"/>
      <c r="AC255" s="21"/>
      <c r="AD255" s="21"/>
      <c r="AE255" s="21"/>
      <c r="AF255" s="21"/>
      <c r="AG255" s="21"/>
    </row>
    <row r="256" spans="1:33" s="45" customFormat="1" ht="15.75" hidden="1">
      <c r="A256" s="108"/>
      <c r="B256" s="146" t="s">
        <v>328</v>
      </c>
      <c r="C256" s="147" t="s">
        <v>317</v>
      </c>
      <c r="D256" s="257" t="s">
        <v>392</v>
      </c>
      <c r="E256" s="237">
        <f t="shared" si="180"/>
        <v>0</v>
      </c>
      <c r="F256" s="255">
        <v>0</v>
      </c>
      <c r="G256" s="237">
        <f>SUM(H256:J256)</f>
        <v>0</v>
      </c>
      <c r="H256" s="255"/>
      <c r="I256" s="255"/>
      <c r="J256" s="255"/>
      <c r="K256" s="257" t="s">
        <v>392</v>
      </c>
      <c r="L256" s="237">
        <f>SUM(M256:O256)</f>
        <v>0</v>
      </c>
      <c r="M256" s="255"/>
      <c r="N256" s="255"/>
      <c r="O256" s="255"/>
      <c r="P256" s="255">
        <v>0</v>
      </c>
      <c r="Q256" s="237">
        <f>SUM(R256:T256)</f>
        <v>0</v>
      </c>
      <c r="R256" s="255"/>
      <c r="S256" s="255"/>
      <c r="T256" s="255"/>
      <c r="U256" s="255">
        <v>0</v>
      </c>
      <c r="V256" s="237">
        <f>SUM(W256:Y256)</f>
        <v>0</v>
      </c>
      <c r="W256" s="255"/>
      <c r="X256" s="255"/>
      <c r="Y256" s="255"/>
      <c r="Z256" s="209"/>
      <c r="AA256" s="6"/>
      <c r="AB256" s="6"/>
      <c r="AC256" s="21" t="s">
        <v>330</v>
      </c>
      <c r="AD256" s="21"/>
      <c r="AE256" s="21"/>
      <c r="AF256" s="21"/>
      <c r="AG256" s="21"/>
    </row>
    <row r="257" spans="1:33" s="45" customFormat="1" ht="49.5" hidden="1" customHeight="1">
      <c r="A257" s="122"/>
      <c r="B257" s="122" t="s">
        <v>329</v>
      </c>
      <c r="C257" s="147" t="s">
        <v>25</v>
      </c>
      <c r="D257" s="255">
        <v>100</v>
      </c>
      <c r="E257" s="237">
        <f t="shared" si="180"/>
        <v>0</v>
      </c>
      <c r="F257" s="255">
        <v>0</v>
      </c>
      <c r="G257" s="237">
        <f>SUM(H257:J257)</f>
        <v>0</v>
      </c>
      <c r="H257" s="255"/>
      <c r="I257" s="255"/>
      <c r="J257" s="255"/>
      <c r="K257" s="255">
        <v>0</v>
      </c>
      <c r="L257" s="237">
        <f>SUM(M257:O257)</f>
        <v>0</v>
      </c>
      <c r="M257" s="255"/>
      <c r="N257" s="255"/>
      <c r="O257" s="255"/>
      <c r="P257" s="255">
        <v>0</v>
      </c>
      <c r="Q257" s="237">
        <f>SUM(R257:T257)</f>
        <v>0</v>
      </c>
      <c r="R257" s="255"/>
      <c r="S257" s="255"/>
      <c r="T257" s="255"/>
      <c r="U257" s="255">
        <v>100</v>
      </c>
      <c r="V257" s="237">
        <f>SUM(W257:Y257)</f>
        <v>0</v>
      </c>
      <c r="W257" s="255"/>
      <c r="X257" s="255"/>
      <c r="Y257" s="255"/>
      <c r="Z257" s="209"/>
      <c r="AA257" s="6"/>
      <c r="AB257" s="6"/>
      <c r="AC257" s="21" t="s">
        <v>330</v>
      </c>
      <c r="AD257" s="21"/>
      <c r="AE257" s="21"/>
      <c r="AF257" s="21"/>
      <c r="AG257" s="21"/>
    </row>
    <row r="258" spans="1:33" s="179" customFormat="1" ht="30.75" customHeight="1">
      <c r="A258" s="175"/>
      <c r="B258" s="176" t="s">
        <v>207</v>
      </c>
      <c r="C258" s="147"/>
      <c r="D258" s="258"/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09"/>
      <c r="AA258" s="177"/>
      <c r="AB258" s="178"/>
    </row>
    <row r="259" spans="1:33" s="51" customFormat="1" ht="31.5" hidden="1" customHeight="1">
      <c r="A259" s="49"/>
      <c r="B259" s="94" t="s">
        <v>470</v>
      </c>
      <c r="C259" s="53" t="s">
        <v>204</v>
      </c>
      <c r="D259" s="258">
        <v>20</v>
      </c>
      <c r="E259" s="237">
        <f t="shared" ref="E259:E296" si="185">SUM(G259,L259,Q259,V259)</f>
        <v>0</v>
      </c>
      <c r="F259" s="258">
        <v>4</v>
      </c>
      <c r="G259" s="237">
        <f t="shared" ref="G259:G296" si="186">SUM(H259:J259)</f>
        <v>0</v>
      </c>
      <c r="H259" s="258">
        <f>SUM(H260,H263,H269,H272)</f>
        <v>0</v>
      </c>
      <c r="I259" s="258">
        <f>SUM(I260,I263,I269,I272)</f>
        <v>0</v>
      </c>
      <c r="J259" s="258">
        <f>SUM(J260,J263,J269,J272)</f>
        <v>0</v>
      </c>
      <c r="K259" s="258">
        <v>5</v>
      </c>
      <c r="L259" s="237">
        <f t="shared" ref="L259:L296" si="187">SUM(M259:O259)</f>
        <v>0</v>
      </c>
      <c r="M259" s="258">
        <f>SUM(M260,M263,M269,M272)</f>
        <v>0</v>
      </c>
      <c r="N259" s="258">
        <f>SUM(N260,N263,N269,N272)</f>
        <v>0</v>
      </c>
      <c r="O259" s="258">
        <f>SUM(O260,O263,O269,O272)</f>
        <v>0</v>
      </c>
      <c r="P259" s="258">
        <v>5</v>
      </c>
      <c r="Q259" s="237">
        <f t="shared" ref="Q259:Q296" si="188">SUM(R259:T259)</f>
        <v>0</v>
      </c>
      <c r="R259" s="258">
        <f>SUM(R260,R263,R269,R272)</f>
        <v>0</v>
      </c>
      <c r="S259" s="258">
        <f>SUM(S260,S263,S269,S272)</f>
        <v>0</v>
      </c>
      <c r="T259" s="258">
        <f>SUM(T260,T263,T269,T272)</f>
        <v>0</v>
      </c>
      <c r="U259" s="258">
        <v>6</v>
      </c>
      <c r="V259" s="237">
        <f t="shared" ref="V259:V296" si="189">SUM(W259:Y259)</f>
        <v>0</v>
      </c>
      <c r="W259" s="258">
        <f>SUM(W260,W263,W269,W272)</f>
        <v>0</v>
      </c>
      <c r="X259" s="258">
        <f>SUM(X260,X263,X269,X272)</f>
        <v>0</v>
      </c>
      <c r="Y259" s="258">
        <f>SUM(Y260,Y263,Y269,Y272)</f>
        <v>0</v>
      </c>
      <c r="Z259" s="209"/>
      <c r="AA259" s="50"/>
      <c r="AB259" s="6" t="s">
        <v>397</v>
      </c>
      <c r="AC259" s="21"/>
      <c r="AD259" s="21"/>
      <c r="AE259" s="21"/>
      <c r="AF259" s="21"/>
      <c r="AG259" s="21"/>
    </row>
    <row r="260" spans="1:33" s="86" customFormat="1" ht="24.75" hidden="1" customHeight="1">
      <c r="A260" s="148"/>
      <c r="B260" s="95" t="s">
        <v>208</v>
      </c>
      <c r="C260" s="60" t="s">
        <v>209</v>
      </c>
      <c r="D260" s="255">
        <v>2</v>
      </c>
      <c r="E260" s="237">
        <f t="shared" si="185"/>
        <v>0</v>
      </c>
      <c r="F260" s="255">
        <v>0</v>
      </c>
      <c r="G260" s="237">
        <f t="shared" si="186"/>
        <v>0</v>
      </c>
      <c r="H260" s="255">
        <f>SUM(H261:H262)</f>
        <v>0</v>
      </c>
      <c r="I260" s="255">
        <f>SUM(I261:I262)</f>
        <v>0</v>
      </c>
      <c r="J260" s="255">
        <f>SUM(J261:J262)</f>
        <v>0</v>
      </c>
      <c r="K260" s="255">
        <v>1</v>
      </c>
      <c r="L260" s="237">
        <f t="shared" si="187"/>
        <v>0</v>
      </c>
      <c r="M260" s="255">
        <f>SUM(M261:M262)</f>
        <v>0</v>
      </c>
      <c r="N260" s="255">
        <f>SUM(N261:N262)</f>
        <v>0</v>
      </c>
      <c r="O260" s="255">
        <f>SUM(O261:O262)</f>
        <v>0</v>
      </c>
      <c r="P260" s="255">
        <v>0</v>
      </c>
      <c r="Q260" s="237">
        <f t="shared" si="188"/>
        <v>0</v>
      </c>
      <c r="R260" s="255">
        <f>SUM(R261:R262)</f>
        <v>0</v>
      </c>
      <c r="S260" s="255">
        <f>SUM(S261:S262)</f>
        <v>0</v>
      </c>
      <c r="T260" s="255">
        <f>SUM(T261:T262)</f>
        <v>0</v>
      </c>
      <c r="U260" s="255">
        <v>1</v>
      </c>
      <c r="V260" s="237">
        <f t="shared" si="189"/>
        <v>0</v>
      </c>
      <c r="W260" s="255">
        <f>SUM(W261:W262)</f>
        <v>0</v>
      </c>
      <c r="X260" s="255">
        <f>SUM(X261:X262)</f>
        <v>0</v>
      </c>
      <c r="Y260" s="255">
        <f>SUM(Y261:Y262)</f>
        <v>0</v>
      </c>
      <c r="Z260" s="209"/>
      <c r="AA260" s="85"/>
      <c r="AB260" s="6" t="s">
        <v>393</v>
      </c>
      <c r="AC260" s="21"/>
      <c r="AD260" s="21"/>
      <c r="AE260" s="21"/>
      <c r="AF260" s="21"/>
      <c r="AG260" s="21"/>
    </row>
    <row r="261" spans="1:33" s="339" customFormat="1" ht="18.75" hidden="1" customHeight="1">
      <c r="A261" s="196"/>
      <c r="B261" s="149" t="s">
        <v>488</v>
      </c>
      <c r="C261" s="150" t="s">
        <v>210</v>
      </c>
      <c r="D261" s="377">
        <v>1</v>
      </c>
      <c r="E261" s="263">
        <f t="shared" si="185"/>
        <v>0</v>
      </c>
      <c r="F261" s="377">
        <v>0</v>
      </c>
      <c r="G261" s="263">
        <f t="shared" si="186"/>
        <v>0</v>
      </c>
      <c r="H261" s="238"/>
      <c r="I261" s="238"/>
      <c r="J261" s="238"/>
      <c r="K261" s="377">
        <v>1</v>
      </c>
      <c r="L261" s="263">
        <f t="shared" si="187"/>
        <v>0</v>
      </c>
      <c r="M261" s="238"/>
      <c r="N261" s="238"/>
      <c r="O261" s="238"/>
      <c r="P261" s="377">
        <v>0</v>
      </c>
      <c r="Q261" s="263">
        <f t="shared" si="188"/>
        <v>0</v>
      </c>
      <c r="R261" s="238"/>
      <c r="S261" s="238"/>
      <c r="T261" s="238"/>
      <c r="U261" s="377">
        <v>0</v>
      </c>
      <c r="V261" s="263">
        <f t="shared" si="189"/>
        <v>0</v>
      </c>
      <c r="W261" s="238"/>
      <c r="X261" s="238"/>
      <c r="Y261" s="238"/>
      <c r="Z261" s="276" t="s">
        <v>201</v>
      </c>
      <c r="AA261" s="319"/>
      <c r="AB261" s="178"/>
      <c r="AC261" s="320"/>
      <c r="AD261" s="320"/>
      <c r="AE261" s="320">
        <v>5</v>
      </c>
      <c r="AF261" s="320"/>
      <c r="AG261" s="320"/>
    </row>
    <row r="262" spans="1:33" s="339" customFormat="1" ht="15.75" hidden="1">
      <c r="A262" s="196"/>
      <c r="B262" s="149" t="s">
        <v>211</v>
      </c>
      <c r="C262" s="150" t="s">
        <v>212</v>
      </c>
      <c r="D262" s="377">
        <v>1</v>
      </c>
      <c r="E262" s="263">
        <f t="shared" si="185"/>
        <v>0</v>
      </c>
      <c r="F262" s="377">
        <v>0</v>
      </c>
      <c r="G262" s="263">
        <f t="shared" si="186"/>
        <v>0</v>
      </c>
      <c r="H262" s="238"/>
      <c r="I262" s="238"/>
      <c r="J262" s="238"/>
      <c r="K262" s="377">
        <v>0</v>
      </c>
      <c r="L262" s="263">
        <f t="shared" si="187"/>
        <v>0</v>
      </c>
      <c r="M262" s="238"/>
      <c r="N262" s="238"/>
      <c r="O262" s="238"/>
      <c r="P262" s="377">
        <v>0</v>
      </c>
      <c r="Q262" s="263">
        <f t="shared" si="188"/>
        <v>0</v>
      </c>
      <c r="R262" s="238"/>
      <c r="S262" s="238"/>
      <c r="T262" s="238"/>
      <c r="U262" s="377">
        <v>1</v>
      </c>
      <c r="V262" s="263">
        <f t="shared" si="189"/>
        <v>0</v>
      </c>
      <c r="W262" s="238"/>
      <c r="X262" s="238"/>
      <c r="Y262" s="238"/>
      <c r="Z262" s="276" t="s">
        <v>201</v>
      </c>
      <c r="AA262" s="319"/>
      <c r="AB262" s="319"/>
      <c r="AC262" s="320"/>
      <c r="AD262" s="320"/>
      <c r="AE262" s="320">
        <v>5</v>
      </c>
      <c r="AF262" s="320"/>
      <c r="AG262" s="320"/>
    </row>
    <row r="263" spans="1:33" s="312" customFormat="1" ht="21.75" hidden="1" customHeight="1">
      <c r="A263" s="40"/>
      <c r="B263" s="75" t="s">
        <v>213</v>
      </c>
      <c r="C263" s="53" t="s">
        <v>214</v>
      </c>
      <c r="D263" s="255">
        <v>5</v>
      </c>
      <c r="E263" s="263">
        <f t="shared" si="185"/>
        <v>0</v>
      </c>
      <c r="F263" s="255">
        <v>1</v>
      </c>
      <c r="G263" s="263">
        <f t="shared" si="186"/>
        <v>0</v>
      </c>
      <c r="H263" s="258">
        <f>SUM(H264:H268)</f>
        <v>0</v>
      </c>
      <c r="I263" s="258">
        <f>SUM(I264:I268)</f>
        <v>0</v>
      </c>
      <c r="J263" s="258">
        <f>SUM(J264:J268)</f>
        <v>0</v>
      </c>
      <c r="K263" s="255">
        <v>1</v>
      </c>
      <c r="L263" s="263">
        <f t="shared" si="187"/>
        <v>0</v>
      </c>
      <c r="M263" s="258">
        <f>SUM(M264:M268)</f>
        <v>0</v>
      </c>
      <c r="N263" s="258">
        <f>SUM(N264:N268)</f>
        <v>0</v>
      </c>
      <c r="O263" s="258">
        <f>SUM(O264:O268)</f>
        <v>0</v>
      </c>
      <c r="P263" s="255">
        <v>1</v>
      </c>
      <c r="Q263" s="263">
        <f t="shared" si="188"/>
        <v>0</v>
      </c>
      <c r="R263" s="258">
        <f>SUM(R264:R268)</f>
        <v>0</v>
      </c>
      <c r="S263" s="258">
        <f>SUM(S264:S268)</f>
        <v>0</v>
      </c>
      <c r="T263" s="258">
        <f>SUM(T264:T268)</f>
        <v>0</v>
      </c>
      <c r="U263" s="255">
        <v>2</v>
      </c>
      <c r="V263" s="263">
        <f t="shared" si="189"/>
        <v>0</v>
      </c>
      <c r="W263" s="258">
        <f>SUM(W264:W268)</f>
        <v>0</v>
      </c>
      <c r="X263" s="258">
        <f>SUM(X264:X268)</f>
        <v>0</v>
      </c>
      <c r="Y263" s="258">
        <f>SUM(Y264:Y268)</f>
        <v>0</v>
      </c>
      <c r="Z263" s="209"/>
      <c r="AA263" s="310"/>
      <c r="AB263" s="340" t="s">
        <v>394</v>
      </c>
      <c r="AC263" s="179"/>
      <c r="AD263" s="179"/>
      <c r="AE263" s="179"/>
      <c r="AF263" s="179"/>
      <c r="AG263" s="179"/>
    </row>
    <row r="264" spans="1:33" s="320" customFormat="1" ht="24" hidden="1" customHeight="1">
      <c r="A264" s="196"/>
      <c r="B264" s="151" t="s">
        <v>215</v>
      </c>
      <c r="C264" s="55" t="s">
        <v>214</v>
      </c>
      <c r="D264" s="377">
        <v>1</v>
      </c>
      <c r="E264" s="263">
        <f t="shared" si="185"/>
        <v>0</v>
      </c>
      <c r="F264" s="377">
        <v>1</v>
      </c>
      <c r="G264" s="263">
        <f t="shared" si="186"/>
        <v>0</v>
      </c>
      <c r="H264" s="238"/>
      <c r="I264" s="238"/>
      <c r="J264" s="238"/>
      <c r="K264" s="377">
        <v>0</v>
      </c>
      <c r="L264" s="263">
        <f t="shared" si="187"/>
        <v>0</v>
      </c>
      <c r="M264" s="238"/>
      <c r="N264" s="238"/>
      <c r="O264" s="238"/>
      <c r="P264" s="377">
        <v>0</v>
      </c>
      <c r="Q264" s="263">
        <f t="shared" si="188"/>
        <v>0</v>
      </c>
      <c r="R264" s="238"/>
      <c r="S264" s="238"/>
      <c r="T264" s="238"/>
      <c r="U264" s="377">
        <v>0</v>
      </c>
      <c r="V264" s="263">
        <f t="shared" si="189"/>
        <v>0</v>
      </c>
      <c r="W264" s="238"/>
      <c r="X264" s="238"/>
      <c r="Y264" s="238"/>
      <c r="Z264" s="276" t="s">
        <v>201</v>
      </c>
      <c r="AA264" s="341"/>
      <c r="AB264" s="319"/>
      <c r="AE264" s="320">
        <v>5</v>
      </c>
    </row>
    <row r="265" spans="1:33" s="320" customFormat="1" ht="26.25" hidden="1" customHeight="1">
      <c r="A265" s="196"/>
      <c r="B265" s="151" t="s">
        <v>490</v>
      </c>
      <c r="C265" s="55" t="s">
        <v>214</v>
      </c>
      <c r="D265" s="377">
        <v>1</v>
      </c>
      <c r="E265" s="263">
        <f t="shared" si="185"/>
        <v>0</v>
      </c>
      <c r="F265" s="377">
        <v>0</v>
      </c>
      <c r="G265" s="263">
        <f t="shared" si="186"/>
        <v>0</v>
      </c>
      <c r="H265" s="238"/>
      <c r="I265" s="238"/>
      <c r="J265" s="238"/>
      <c r="K265" s="377">
        <v>1</v>
      </c>
      <c r="L265" s="263">
        <f t="shared" si="187"/>
        <v>0</v>
      </c>
      <c r="M265" s="238"/>
      <c r="N265" s="238"/>
      <c r="O265" s="238"/>
      <c r="P265" s="377">
        <v>0</v>
      </c>
      <c r="Q265" s="263">
        <f t="shared" si="188"/>
        <v>0</v>
      </c>
      <c r="R265" s="238"/>
      <c r="S265" s="238"/>
      <c r="T265" s="238"/>
      <c r="U265" s="377">
        <v>0</v>
      </c>
      <c r="V265" s="263">
        <f t="shared" si="189"/>
        <v>0</v>
      </c>
      <c r="W265" s="238"/>
      <c r="X265" s="238"/>
      <c r="Y265" s="238"/>
      <c r="Z265" s="276" t="s">
        <v>201</v>
      </c>
      <c r="AA265" s="341"/>
      <c r="AB265" s="319"/>
      <c r="AE265" s="320">
        <v>5</v>
      </c>
    </row>
    <row r="266" spans="1:33" s="344" customFormat="1" ht="25.5" hidden="1" customHeight="1">
      <c r="A266" s="196"/>
      <c r="B266" s="151" t="s">
        <v>216</v>
      </c>
      <c r="C266" s="55" t="s">
        <v>214</v>
      </c>
      <c r="D266" s="378">
        <v>1</v>
      </c>
      <c r="E266" s="263">
        <f t="shared" si="185"/>
        <v>0</v>
      </c>
      <c r="F266" s="372">
        <v>0</v>
      </c>
      <c r="G266" s="263">
        <f t="shared" si="186"/>
        <v>0</v>
      </c>
      <c r="H266" s="238"/>
      <c r="I266" s="238"/>
      <c r="J266" s="238"/>
      <c r="K266" s="378">
        <v>0</v>
      </c>
      <c r="L266" s="263">
        <f t="shared" si="187"/>
        <v>0</v>
      </c>
      <c r="M266" s="238"/>
      <c r="N266" s="238"/>
      <c r="O266" s="238"/>
      <c r="P266" s="378">
        <v>1</v>
      </c>
      <c r="Q266" s="263">
        <f t="shared" si="188"/>
        <v>0</v>
      </c>
      <c r="R266" s="238"/>
      <c r="S266" s="238"/>
      <c r="T266" s="238"/>
      <c r="U266" s="385">
        <v>0</v>
      </c>
      <c r="V266" s="263">
        <f t="shared" si="189"/>
        <v>0</v>
      </c>
      <c r="W266" s="238"/>
      <c r="X266" s="238"/>
      <c r="Y266" s="238"/>
      <c r="Z266" s="276" t="s">
        <v>201</v>
      </c>
      <c r="AA266" s="342"/>
      <c r="AB266" s="343"/>
      <c r="AE266" s="344">
        <v>5</v>
      </c>
    </row>
    <row r="267" spans="1:33" s="344" customFormat="1" ht="25.5" hidden="1" customHeight="1">
      <c r="A267" s="196"/>
      <c r="B267" s="151" t="s">
        <v>217</v>
      </c>
      <c r="C267" s="55" t="s">
        <v>214</v>
      </c>
      <c r="D267" s="378">
        <v>1</v>
      </c>
      <c r="E267" s="263">
        <f t="shared" si="185"/>
        <v>0</v>
      </c>
      <c r="F267" s="372">
        <v>0</v>
      </c>
      <c r="G267" s="263">
        <f t="shared" si="186"/>
        <v>0</v>
      </c>
      <c r="H267" s="238"/>
      <c r="I267" s="238"/>
      <c r="J267" s="238"/>
      <c r="K267" s="378">
        <v>0</v>
      </c>
      <c r="L267" s="263">
        <f t="shared" si="187"/>
        <v>0</v>
      </c>
      <c r="M267" s="238"/>
      <c r="N267" s="238"/>
      <c r="O267" s="238"/>
      <c r="P267" s="378">
        <v>0</v>
      </c>
      <c r="Q267" s="263">
        <f t="shared" si="188"/>
        <v>0</v>
      </c>
      <c r="R267" s="238"/>
      <c r="S267" s="238"/>
      <c r="T267" s="238"/>
      <c r="U267" s="385">
        <v>1</v>
      </c>
      <c r="V267" s="263">
        <f t="shared" si="189"/>
        <v>0</v>
      </c>
      <c r="W267" s="238"/>
      <c r="X267" s="238"/>
      <c r="Y267" s="238"/>
      <c r="Z267" s="276" t="s">
        <v>201</v>
      </c>
      <c r="AA267" s="342"/>
      <c r="AB267" s="343"/>
      <c r="AE267" s="344">
        <v>5</v>
      </c>
    </row>
    <row r="268" spans="1:33" s="344" customFormat="1" ht="25.5" hidden="1" customHeight="1">
      <c r="A268" s="196"/>
      <c r="B268" s="149" t="s">
        <v>491</v>
      </c>
      <c r="C268" s="55" t="s">
        <v>214</v>
      </c>
      <c r="D268" s="378">
        <v>1</v>
      </c>
      <c r="E268" s="263">
        <f t="shared" si="185"/>
        <v>0</v>
      </c>
      <c r="F268" s="372">
        <v>0</v>
      </c>
      <c r="G268" s="263">
        <f t="shared" si="186"/>
        <v>0</v>
      </c>
      <c r="H268" s="238"/>
      <c r="I268" s="238"/>
      <c r="J268" s="238"/>
      <c r="K268" s="378">
        <v>0</v>
      </c>
      <c r="L268" s="263">
        <f t="shared" si="187"/>
        <v>0</v>
      </c>
      <c r="M268" s="238"/>
      <c r="N268" s="238"/>
      <c r="O268" s="238"/>
      <c r="P268" s="378">
        <v>0</v>
      </c>
      <c r="Q268" s="263">
        <f t="shared" si="188"/>
        <v>0</v>
      </c>
      <c r="R268" s="238"/>
      <c r="S268" s="238"/>
      <c r="T268" s="238"/>
      <c r="U268" s="385">
        <v>1</v>
      </c>
      <c r="V268" s="263">
        <f t="shared" si="189"/>
        <v>0</v>
      </c>
      <c r="W268" s="238"/>
      <c r="X268" s="238"/>
      <c r="Y268" s="238"/>
      <c r="Z268" s="276" t="s">
        <v>201</v>
      </c>
      <c r="AA268" s="342"/>
      <c r="AB268" s="343"/>
      <c r="AE268" s="344">
        <v>5</v>
      </c>
    </row>
    <row r="269" spans="1:33" s="312" customFormat="1" ht="23.25" hidden="1" customHeight="1">
      <c r="A269" s="40"/>
      <c r="B269" s="158" t="s">
        <v>218</v>
      </c>
      <c r="C269" s="214" t="s">
        <v>92</v>
      </c>
      <c r="D269" s="379">
        <v>12</v>
      </c>
      <c r="E269" s="263">
        <f t="shared" si="185"/>
        <v>0</v>
      </c>
      <c r="F269" s="379">
        <v>3</v>
      </c>
      <c r="G269" s="263">
        <f t="shared" si="186"/>
        <v>0</v>
      </c>
      <c r="H269" s="345">
        <f>SUM(H271)</f>
        <v>0</v>
      </c>
      <c r="I269" s="345">
        <f>SUM(I271)</f>
        <v>0</v>
      </c>
      <c r="J269" s="345">
        <f>SUM(J271)</f>
        <v>0</v>
      </c>
      <c r="K269" s="379">
        <v>3</v>
      </c>
      <c r="L269" s="263">
        <f t="shared" si="187"/>
        <v>0</v>
      </c>
      <c r="M269" s="345">
        <f>SUM(M271)</f>
        <v>0</v>
      </c>
      <c r="N269" s="345">
        <f>SUM(N271)</f>
        <v>0</v>
      </c>
      <c r="O269" s="345">
        <f>SUM(O271)</f>
        <v>0</v>
      </c>
      <c r="P269" s="379">
        <v>3</v>
      </c>
      <c r="Q269" s="263">
        <f t="shared" si="188"/>
        <v>0</v>
      </c>
      <c r="R269" s="345">
        <f>SUM(R271)</f>
        <v>0</v>
      </c>
      <c r="S269" s="345">
        <f>SUM(S271)</f>
        <v>0</v>
      </c>
      <c r="T269" s="345">
        <f>SUM(T271)</f>
        <v>0</v>
      </c>
      <c r="U269" s="379">
        <v>3</v>
      </c>
      <c r="V269" s="263">
        <f t="shared" si="189"/>
        <v>0</v>
      </c>
      <c r="W269" s="345">
        <f>SUM(W271)</f>
        <v>0</v>
      </c>
      <c r="X269" s="345">
        <f>SUM(X271)</f>
        <v>0</v>
      </c>
      <c r="Y269" s="345">
        <f>SUM(Y271)</f>
        <v>0</v>
      </c>
      <c r="Z269" s="209"/>
      <c r="AA269" s="310"/>
      <c r="AB269" s="178" t="s">
        <v>395</v>
      </c>
      <c r="AC269" s="179"/>
      <c r="AD269" s="179"/>
      <c r="AE269" s="179"/>
      <c r="AF269" s="179"/>
      <c r="AG269" s="179"/>
    </row>
    <row r="270" spans="1:33" s="339" customFormat="1" ht="15.75" hidden="1">
      <c r="A270" s="196"/>
      <c r="B270" s="346" t="s">
        <v>219</v>
      </c>
      <c r="C270" s="152" t="s">
        <v>92</v>
      </c>
      <c r="D270" s="380">
        <v>12</v>
      </c>
      <c r="E270" s="263">
        <f t="shared" si="185"/>
        <v>0</v>
      </c>
      <c r="F270" s="380">
        <v>3</v>
      </c>
      <c r="G270" s="263">
        <f t="shared" si="186"/>
        <v>0</v>
      </c>
      <c r="H270" s="238"/>
      <c r="I270" s="238"/>
      <c r="J270" s="238"/>
      <c r="K270" s="380">
        <v>3</v>
      </c>
      <c r="L270" s="263">
        <f t="shared" si="187"/>
        <v>0</v>
      </c>
      <c r="M270" s="238"/>
      <c r="N270" s="238"/>
      <c r="O270" s="238"/>
      <c r="P270" s="380">
        <v>3</v>
      </c>
      <c r="Q270" s="263">
        <f t="shared" si="188"/>
        <v>0</v>
      </c>
      <c r="R270" s="238"/>
      <c r="S270" s="238"/>
      <c r="T270" s="238"/>
      <c r="U270" s="386">
        <v>3</v>
      </c>
      <c r="V270" s="263">
        <f t="shared" si="189"/>
        <v>0</v>
      </c>
      <c r="W270" s="238"/>
      <c r="X270" s="238"/>
      <c r="Y270" s="238"/>
      <c r="Z270" s="276" t="s">
        <v>201</v>
      </c>
      <c r="AA270" s="319"/>
      <c r="AB270" s="319"/>
      <c r="AC270" s="320"/>
      <c r="AD270" s="320"/>
      <c r="AE270" s="320">
        <v>5</v>
      </c>
      <c r="AF270" s="320"/>
      <c r="AG270" s="320"/>
    </row>
    <row r="271" spans="1:33" s="339" customFormat="1" ht="15.75" hidden="1">
      <c r="A271" s="196"/>
      <c r="B271" s="346" t="s">
        <v>220</v>
      </c>
      <c r="C271" s="152" t="s">
        <v>92</v>
      </c>
      <c r="D271" s="380">
        <v>12</v>
      </c>
      <c r="E271" s="263">
        <f t="shared" si="185"/>
        <v>0</v>
      </c>
      <c r="F271" s="380">
        <v>3</v>
      </c>
      <c r="G271" s="263">
        <f t="shared" si="186"/>
        <v>0</v>
      </c>
      <c r="H271" s="238"/>
      <c r="I271" s="238"/>
      <c r="J271" s="238"/>
      <c r="K271" s="380">
        <v>3</v>
      </c>
      <c r="L271" s="263">
        <f t="shared" si="187"/>
        <v>0</v>
      </c>
      <c r="M271" s="238"/>
      <c r="N271" s="238"/>
      <c r="O271" s="238"/>
      <c r="P271" s="380">
        <v>3</v>
      </c>
      <c r="Q271" s="263">
        <f t="shared" si="188"/>
        <v>0</v>
      </c>
      <c r="R271" s="238"/>
      <c r="S271" s="238"/>
      <c r="T271" s="238"/>
      <c r="U271" s="386">
        <v>3</v>
      </c>
      <c r="V271" s="263">
        <f t="shared" si="189"/>
        <v>0</v>
      </c>
      <c r="W271" s="238"/>
      <c r="X271" s="238"/>
      <c r="Y271" s="238"/>
      <c r="Z271" s="276" t="s">
        <v>201</v>
      </c>
      <c r="AA271" s="319"/>
      <c r="AB271" s="319"/>
      <c r="AC271" s="320"/>
      <c r="AD271" s="320"/>
      <c r="AE271" s="320">
        <v>5</v>
      </c>
      <c r="AF271" s="320"/>
      <c r="AG271" s="320"/>
    </row>
    <row r="272" spans="1:33" s="312" customFormat="1" ht="27" hidden="1" customHeight="1">
      <c r="A272" s="196"/>
      <c r="B272" s="158" t="s">
        <v>221</v>
      </c>
      <c r="C272" s="215" t="s">
        <v>210</v>
      </c>
      <c r="D272" s="379">
        <v>1</v>
      </c>
      <c r="E272" s="263">
        <f t="shared" si="185"/>
        <v>0</v>
      </c>
      <c r="F272" s="379">
        <v>0</v>
      </c>
      <c r="G272" s="263">
        <f t="shared" si="186"/>
        <v>0</v>
      </c>
      <c r="H272" s="345">
        <f>SUM(H273)</f>
        <v>0</v>
      </c>
      <c r="I272" s="345">
        <f>SUM(I273)</f>
        <v>0</v>
      </c>
      <c r="J272" s="345">
        <f>SUM(J273)</f>
        <v>0</v>
      </c>
      <c r="K272" s="379">
        <v>0</v>
      </c>
      <c r="L272" s="263">
        <f t="shared" si="187"/>
        <v>0</v>
      </c>
      <c r="M272" s="345">
        <f>SUM(M273)</f>
        <v>0</v>
      </c>
      <c r="N272" s="345">
        <f>SUM(N273)</f>
        <v>0</v>
      </c>
      <c r="O272" s="345">
        <f>SUM(O273)</f>
        <v>0</v>
      </c>
      <c r="P272" s="379">
        <v>1</v>
      </c>
      <c r="Q272" s="263">
        <f t="shared" si="188"/>
        <v>0</v>
      </c>
      <c r="R272" s="345">
        <f>SUM(R273)</f>
        <v>0</v>
      </c>
      <c r="S272" s="345">
        <f>SUM(S273)</f>
        <v>0</v>
      </c>
      <c r="T272" s="345">
        <f>SUM(T273)</f>
        <v>0</v>
      </c>
      <c r="U272" s="379">
        <v>0</v>
      </c>
      <c r="V272" s="263">
        <f t="shared" si="189"/>
        <v>0</v>
      </c>
      <c r="W272" s="345">
        <f>SUM(W273)</f>
        <v>0</v>
      </c>
      <c r="X272" s="345">
        <f>SUM(X273)</f>
        <v>0</v>
      </c>
      <c r="Y272" s="345">
        <f>SUM(Y273)</f>
        <v>0</v>
      </c>
      <c r="Z272" s="209"/>
      <c r="AA272" s="310"/>
      <c r="AB272" s="178" t="s">
        <v>396</v>
      </c>
      <c r="AC272" s="179"/>
      <c r="AD272" s="179"/>
      <c r="AE272" s="179"/>
      <c r="AF272" s="179"/>
      <c r="AG272" s="179"/>
    </row>
    <row r="273" spans="1:33" s="344" customFormat="1" ht="24.75" hidden="1" customHeight="1">
      <c r="A273" s="196"/>
      <c r="B273" s="153" t="s">
        <v>222</v>
      </c>
      <c r="C273" s="216" t="s">
        <v>210</v>
      </c>
      <c r="D273" s="380">
        <v>1</v>
      </c>
      <c r="E273" s="263">
        <f t="shared" si="185"/>
        <v>0</v>
      </c>
      <c r="F273" s="380">
        <v>0</v>
      </c>
      <c r="G273" s="263">
        <f t="shared" si="186"/>
        <v>0</v>
      </c>
      <c r="H273" s="238"/>
      <c r="I273" s="238"/>
      <c r="J273" s="238"/>
      <c r="K273" s="380">
        <v>0</v>
      </c>
      <c r="L273" s="263">
        <f t="shared" si="187"/>
        <v>0</v>
      </c>
      <c r="M273" s="238"/>
      <c r="N273" s="238"/>
      <c r="O273" s="238"/>
      <c r="P273" s="380">
        <v>1</v>
      </c>
      <c r="Q273" s="263">
        <f t="shared" si="188"/>
        <v>0</v>
      </c>
      <c r="R273" s="238"/>
      <c r="S273" s="238"/>
      <c r="T273" s="238"/>
      <c r="U273" s="386">
        <v>0</v>
      </c>
      <c r="V273" s="263">
        <f t="shared" si="189"/>
        <v>0</v>
      </c>
      <c r="W273" s="238"/>
      <c r="X273" s="238"/>
      <c r="Y273" s="238"/>
      <c r="Z273" s="276" t="s">
        <v>201</v>
      </c>
      <c r="AA273" s="342"/>
      <c r="AB273" s="343"/>
      <c r="AE273" s="344">
        <v>5</v>
      </c>
    </row>
    <row r="274" spans="1:33" s="297" customFormat="1" ht="25.5" hidden="1" customHeight="1">
      <c r="A274" s="75"/>
      <c r="B274" s="94" t="s">
        <v>471</v>
      </c>
      <c r="C274" s="53" t="s">
        <v>24</v>
      </c>
      <c r="D274" s="250">
        <v>840</v>
      </c>
      <c r="E274" s="263">
        <f t="shared" si="185"/>
        <v>0</v>
      </c>
      <c r="F274" s="250">
        <v>163</v>
      </c>
      <c r="G274" s="263">
        <f t="shared" si="186"/>
        <v>0</v>
      </c>
      <c r="H274" s="238">
        <f t="shared" ref="H274:I274" si="190">SUM(H280)</f>
        <v>0</v>
      </c>
      <c r="I274" s="238">
        <f t="shared" si="190"/>
        <v>0</v>
      </c>
      <c r="J274" s="238">
        <f>SUM(J280)</f>
        <v>0</v>
      </c>
      <c r="K274" s="250">
        <v>267</v>
      </c>
      <c r="L274" s="263">
        <f t="shared" si="187"/>
        <v>0</v>
      </c>
      <c r="M274" s="238">
        <f t="shared" ref="M274:N274" si="191">SUM(M280)</f>
        <v>0</v>
      </c>
      <c r="N274" s="238">
        <f t="shared" si="191"/>
        <v>0</v>
      </c>
      <c r="O274" s="238">
        <f>SUM(O280)</f>
        <v>0</v>
      </c>
      <c r="P274" s="250">
        <v>183</v>
      </c>
      <c r="Q274" s="263">
        <f t="shared" si="188"/>
        <v>0</v>
      </c>
      <c r="R274" s="238">
        <f t="shared" ref="R274:S274" si="192">SUM(R280)</f>
        <v>0</v>
      </c>
      <c r="S274" s="238">
        <f t="shared" si="192"/>
        <v>0</v>
      </c>
      <c r="T274" s="238">
        <f>SUM(T280)</f>
        <v>0</v>
      </c>
      <c r="U274" s="250">
        <v>227</v>
      </c>
      <c r="V274" s="263">
        <f t="shared" si="189"/>
        <v>0</v>
      </c>
      <c r="W274" s="238">
        <f t="shared" ref="W274:X274" si="193">SUM(W280)</f>
        <v>0</v>
      </c>
      <c r="X274" s="238">
        <f t="shared" si="193"/>
        <v>0</v>
      </c>
      <c r="Y274" s="238">
        <f>SUM(Y280)</f>
        <v>0</v>
      </c>
      <c r="Z274" s="209"/>
      <c r="AA274" s="296"/>
      <c r="AB274" s="347" t="s">
        <v>519</v>
      </c>
      <c r="AC274" s="179"/>
      <c r="AD274" s="179"/>
      <c r="AE274" s="179"/>
      <c r="AF274" s="179"/>
      <c r="AG274" s="179"/>
    </row>
    <row r="275" spans="1:33" s="291" customFormat="1" ht="34.5" hidden="1" customHeight="1">
      <c r="A275" s="209"/>
      <c r="B275" s="75" t="s">
        <v>223</v>
      </c>
      <c r="C275" s="53" t="s">
        <v>24</v>
      </c>
      <c r="D275" s="381">
        <v>30</v>
      </c>
      <c r="E275" s="263">
        <f t="shared" si="185"/>
        <v>0</v>
      </c>
      <c r="F275" s="381">
        <v>0</v>
      </c>
      <c r="G275" s="263">
        <f t="shared" si="186"/>
        <v>0</v>
      </c>
      <c r="H275" s="238"/>
      <c r="I275" s="238"/>
      <c r="J275" s="238"/>
      <c r="K275" s="381">
        <v>30</v>
      </c>
      <c r="L275" s="263">
        <f t="shared" si="187"/>
        <v>0</v>
      </c>
      <c r="M275" s="238"/>
      <c r="N275" s="238"/>
      <c r="O275" s="238"/>
      <c r="P275" s="381">
        <v>0</v>
      </c>
      <c r="Q275" s="263">
        <f t="shared" si="188"/>
        <v>0</v>
      </c>
      <c r="R275" s="238"/>
      <c r="S275" s="238"/>
      <c r="T275" s="238"/>
      <c r="U275" s="381">
        <v>0</v>
      </c>
      <c r="V275" s="263">
        <f t="shared" si="189"/>
        <v>0</v>
      </c>
      <c r="W275" s="238"/>
      <c r="X275" s="238"/>
      <c r="Y275" s="238"/>
      <c r="Z275" s="209" t="s">
        <v>201</v>
      </c>
      <c r="AA275" s="178"/>
      <c r="AB275" s="178"/>
      <c r="AC275" s="179" t="s">
        <v>467</v>
      </c>
      <c r="AD275" s="179"/>
      <c r="AE275" s="179">
        <v>5</v>
      </c>
      <c r="AF275" s="179"/>
      <c r="AG275" s="179"/>
    </row>
    <row r="276" spans="1:33" s="291" customFormat="1" ht="22.5" hidden="1" customHeight="1">
      <c r="A276" s="196"/>
      <c r="B276" s="75" t="s">
        <v>258</v>
      </c>
      <c r="C276" s="53" t="s">
        <v>24</v>
      </c>
      <c r="D276" s="250">
        <v>50</v>
      </c>
      <c r="E276" s="263">
        <f t="shared" si="185"/>
        <v>0</v>
      </c>
      <c r="F276" s="250">
        <v>0</v>
      </c>
      <c r="G276" s="263">
        <f t="shared" si="186"/>
        <v>0</v>
      </c>
      <c r="H276" s="238"/>
      <c r="I276" s="238"/>
      <c r="J276" s="238"/>
      <c r="K276" s="250">
        <v>20</v>
      </c>
      <c r="L276" s="263">
        <f t="shared" si="187"/>
        <v>0</v>
      </c>
      <c r="M276" s="238"/>
      <c r="N276" s="238"/>
      <c r="O276" s="238"/>
      <c r="P276" s="250">
        <v>20</v>
      </c>
      <c r="Q276" s="263">
        <f t="shared" si="188"/>
        <v>0</v>
      </c>
      <c r="R276" s="238"/>
      <c r="S276" s="238"/>
      <c r="T276" s="238"/>
      <c r="U276" s="250">
        <v>10</v>
      </c>
      <c r="V276" s="263">
        <f t="shared" si="189"/>
        <v>0</v>
      </c>
      <c r="W276" s="238"/>
      <c r="X276" s="238"/>
      <c r="Y276" s="238"/>
      <c r="Z276" s="276" t="s">
        <v>201</v>
      </c>
      <c r="AA276" s="348"/>
      <c r="AB276" s="178"/>
      <c r="AC276" s="179"/>
      <c r="AD276" s="179"/>
      <c r="AE276" s="179">
        <v>5</v>
      </c>
      <c r="AF276" s="179"/>
      <c r="AG276" s="179"/>
    </row>
    <row r="277" spans="1:33" s="291" customFormat="1" ht="15.75" hidden="1">
      <c r="A277" s="209"/>
      <c r="B277" s="75" t="s">
        <v>259</v>
      </c>
      <c r="C277" s="53" t="s">
        <v>24</v>
      </c>
      <c r="D277" s="381">
        <v>30</v>
      </c>
      <c r="E277" s="263">
        <f t="shared" si="185"/>
        <v>0</v>
      </c>
      <c r="F277" s="381">
        <v>0</v>
      </c>
      <c r="G277" s="263">
        <f t="shared" si="186"/>
        <v>0</v>
      </c>
      <c r="H277" s="238"/>
      <c r="I277" s="238"/>
      <c r="J277" s="238"/>
      <c r="K277" s="381">
        <v>15</v>
      </c>
      <c r="L277" s="263">
        <f t="shared" si="187"/>
        <v>0</v>
      </c>
      <c r="M277" s="238"/>
      <c r="N277" s="238"/>
      <c r="O277" s="238"/>
      <c r="P277" s="381">
        <v>0</v>
      </c>
      <c r="Q277" s="263">
        <f t="shared" si="188"/>
        <v>0</v>
      </c>
      <c r="R277" s="238"/>
      <c r="S277" s="238"/>
      <c r="T277" s="238"/>
      <c r="U277" s="381">
        <v>15</v>
      </c>
      <c r="V277" s="263">
        <f t="shared" si="189"/>
        <v>0</v>
      </c>
      <c r="W277" s="238"/>
      <c r="X277" s="238"/>
      <c r="Y277" s="238"/>
      <c r="Z277" s="209" t="s">
        <v>201</v>
      </c>
      <c r="AA277" s="178"/>
      <c r="AB277" s="178"/>
      <c r="AC277" s="179" t="s">
        <v>467</v>
      </c>
      <c r="AD277" s="179"/>
      <c r="AE277" s="179">
        <v>5</v>
      </c>
      <c r="AF277" s="179"/>
      <c r="AG277" s="179"/>
    </row>
    <row r="278" spans="1:33" s="179" customFormat="1" ht="15.75" hidden="1">
      <c r="A278" s="209"/>
      <c r="B278" s="75" t="s">
        <v>260</v>
      </c>
      <c r="C278" s="53" t="s">
        <v>24</v>
      </c>
      <c r="D278" s="250">
        <v>80</v>
      </c>
      <c r="E278" s="263">
        <f t="shared" si="185"/>
        <v>0</v>
      </c>
      <c r="F278" s="250">
        <v>0</v>
      </c>
      <c r="G278" s="263">
        <f t="shared" si="186"/>
        <v>0</v>
      </c>
      <c r="H278" s="238"/>
      <c r="I278" s="238"/>
      <c r="J278" s="238"/>
      <c r="K278" s="250">
        <v>40</v>
      </c>
      <c r="L278" s="263">
        <f t="shared" si="187"/>
        <v>0</v>
      </c>
      <c r="M278" s="238"/>
      <c r="N278" s="238"/>
      <c r="O278" s="238"/>
      <c r="P278" s="250">
        <v>0</v>
      </c>
      <c r="Q278" s="263">
        <f t="shared" si="188"/>
        <v>0</v>
      </c>
      <c r="R278" s="238"/>
      <c r="S278" s="238"/>
      <c r="T278" s="238"/>
      <c r="U278" s="250">
        <v>40</v>
      </c>
      <c r="V278" s="263">
        <f t="shared" si="189"/>
        <v>0</v>
      </c>
      <c r="W278" s="238"/>
      <c r="X278" s="238"/>
      <c r="Y278" s="238"/>
      <c r="Z278" s="276" t="s">
        <v>201</v>
      </c>
      <c r="AA278" s="177"/>
      <c r="AB278" s="178"/>
      <c r="AE278" s="179">
        <v>5</v>
      </c>
    </row>
    <row r="279" spans="1:33" s="179" customFormat="1" ht="22.5" hidden="1" customHeight="1">
      <c r="A279" s="209"/>
      <c r="B279" s="75" t="s">
        <v>261</v>
      </c>
      <c r="C279" s="53" t="s">
        <v>24</v>
      </c>
      <c r="D279" s="250">
        <v>600</v>
      </c>
      <c r="E279" s="263">
        <f t="shared" si="185"/>
        <v>0</v>
      </c>
      <c r="F279" s="250">
        <v>150</v>
      </c>
      <c r="G279" s="263">
        <f t="shared" si="186"/>
        <v>0</v>
      </c>
      <c r="H279" s="238"/>
      <c r="I279" s="238"/>
      <c r="J279" s="238"/>
      <c r="K279" s="250">
        <v>150</v>
      </c>
      <c r="L279" s="263">
        <f t="shared" si="187"/>
        <v>0</v>
      </c>
      <c r="M279" s="238"/>
      <c r="N279" s="238"/>
      <c r="O279" s="238"/>
      <c r="P279" s="250">
        <v>150</v>
      </c>
      <c r="Q279" s="263">
        <f t="shared" si="188"/>
        <v>0</v>
      </c>
      <c r="R279" s="238"/>
      <c r="S279" s="238"/>
      <c r="T279" s="238"/>
      <c r="U279" s="250">
        <v>150</v>
      </c>
      <c r="V279" s="263">
        <f t="shared" si="189"/>
        <v>0</v>
      </c>
      <c r="W279" s="238"/>
      <c r="X279" s="238"/>
      <c r="Y279" s="238"/>
      <c r="Z279" s="276" t="s">
        <v>201</v>
      </c>
      <c r="AA279" s="177"/>
      <c r="AB279" s="178"/>
      <c r="AE279" s="179">
        <v>5</v>
      </c>
    </row>
    <row r="280" spans="1:33" s="291" customFormat="1" ht="23.25" hidden="1" customHeight="1">
      <c r="A280" s="77"/>
      <c r="B280" s="75" t="s">
        <v>262</v>
      </c>
      <c r="C280" s="53" t="s">
        <v>24</v>
      </c>
      <c r="D280" s="250">
        <v>50</v>
      </c>
      <c r="E280" s="263">
        <f t="shared" si="185"/>
        <v>0</v>
      </c>
      <c r="F280" s="250">
        <v>13</v>
      </c>
      <c r="G280" s="263">
        <f t="shared" si="186"/>
        <v>0</v>
      </c>
      <c r="H280" s="269"/>
      <c r="I280" s="269"/>
      <c r="J280" s="269"/>
      <c r="K280" s="250">
        <v>12</v>
      </c>
      <c r="L280" s="263">
        <f t="shared" si="187"/>
        <v>0</v>
      </c>
      <c r="M280" s="269"/>
      <c r="N280" s="269"/>
      <c r="O280" s="269"/>
      <c r="P280" s="250">
        <v>13</v>
      </c>
      <c r="Q280" s="263">
        <f t="shared" si="188"/>
        <v>0</v>
      </c>
      <c r="R280" s="269"/>
      <c r="S280" s="269"/>
      <c r="T280" s="269"/>
      <c r="U280" s="250">
        <v>12</v>
      </c>
      <c r="V280" s="263">
        <f t="shared" si="189"/>
        <v>0</v>
      </c>
      <c r="W280" s="269"/>
      <c r="X280" s="269"/>
      <c r="Y280" s="269"/>
      <c r="Z280" s="209" t="s">
        <v>377</v>
      </c>
      <c r="AA280" s="178"/>
      <c r="AB280" s="178"/>
      <c r="AC280" s="179"/>
      <c r="AD280" s="179"/>
      <c r="AE280" s="179">
        <v>22</v>
      </c>
      <c r="AF280" s="179"/>
      <c r="AG280" s="179"/>
    </row>
    <row r="281" spans="1:33" s="297" customFormat="1" ht="24.75" customHeight="1">
      <c r="A281" s="75"/>
      <c r="B281" s="94" t="s">
        <v>472</v>
      </c>
      <c r="C281" s="53" t="s">
        <v>92</v>
      </c>
      <c r="D281" s="236">
        <v>380</v>
      </c>
      <c r="E281" s="263">
        <f t="shared" si="185"/>
        <v>442</v>
      </c>
      <c r="F281" s="236">
        <v>92</v>
      </c>
      <c r="G281" s="263">
        <f t="shared" si="186"/>
        <v>157</v>
      </c>
      <c r="H281" s="238">
        <f t="shared" ref="H281:I281" si="194">SUM(H286)</f>
        <v>62</v>
      </c>
      <c r="I281" s="238">
        <f t="shared" si="194"/>
        <v>48</v>
      </c>
      <c r="J281" s="238">
        <f>SUM(J286)</f>
        <v>47</v>
      </c>
      <c r="K281" s="236">
        <v>98</v>
      </c>
      <c r="L281" s="263">
        <f t="shared" si="187"/>
        <v>144</v>
      </c>
      <c r="M281" s="238">
        <f t="shared" ref="M281:N281" si="195">SUM(M286)</f>
        <v>45</v>
      </c>
      <c r="N281" s="238">
        <f t="shared" si="195"/>
        <v>53</v>
      </c>
      <c r="O281" s="238">
        <f>SUM(O286)</f>
        <v>46</v>
      </c>
      <c r="P281" s="236">
        <v>98</v>
      </c>
      <c r="Q281" s="263">
        <f t="shared" si="188"/>
        <v>73</v>
      </c>
      <c r="R281" s="238">
        <f t="shared" ref="R281:S281" si="196">SUM(R286)</f>
        <v>27</v>
      </c>
      <c r="S281" s="238">
        <f t="shared" si="196"/>
        <v>16</v>
      </c>
      <c r="T281" s="238">
        <f>SUM(T286)</f>
        <v>30</v>
      </c>
      <c r="U281" s="236">
        <v>92</v>
      </c>
      <c r="V281" s="263">
        <f t="shared" si="189"/>
        <v>68</v>
      </c>
      <c r="W281" s="238">
        <f t="shared" ref="W281:X281" si="197">SUM(W286)</f>
        <v>18</v>
      </c>
      <c r="X281" s="238">
        <f t="shared" si="197"/>
        <v>31</v>
      </c>
      <c r="Y281" s="238">
        <f>SUM(Y286)</f>
        <v>19</v>
      </c>
      <c r="Z281" s="209"/>
      <c r="AA281" s="296"/>
      <c r="AB281" s="178" t="s">
        <v>530</v>
      </c>
      <c r="AC281" s="179"/>
      <c r="AD281" s="179"/>
      <c r="AE281" s="179"/>
      <c r="AF281" s="179"/>
      <c r="AG281" s="179"/>
    </row>
    <row r="282" spans="1:33" s="312" customFormat="1" ht="15.75" hidden="1">
      <c r="A282" s="83"/>
      <c r="B282" s="75" t="s">
        <v>285</v>
      </c>
      <c r="C282" s="125" t="s">
        <v>92</v>
      </c>
      <c r="D282" s="239">
        <v>50</v>
      </c>
      <c r="E282" s="263">
        <f t="shared" si="185"/>
        <v>0</v>
      </c>
      <c r="F282" s="239">
        <v>10</v>
      </c>
      <c r="G282" s="263">
        <f t="shared" si="186"/>
        <v>0</v>
      </c>
      <c r="H282" s="264">
        <f t="shared" ref="H282" si="198">SUM(H283)</f>
        <v>0</v>
      </c>
      <c r="I282" s="264">
        <f t="shared" ref="I282" si="199">SUM(I283)</f>
        <v>0</v>
      </c>
      <c r="J282" s="264">
        <f>SUM(J283)</f>
        <v>0</v>
      </c>
      <c r="K282" s="239">
        <v>15</v>
      </c>
      <c r="L282" s="263">
        <f t="shared" si="187"/>
        <v>0</v>
      </c>
      <c r="M282" s="264">
        <f t="shared" ref="M282" si="200">SUM(M283)</f>
        <v>0</v>
      </c>
      <c r="N282" s="264">
        <f t="shared" ref="N282" si="201">SUM(N283)</f>
        <v>0</v>
      </c>
      <c r="O282" s="264">
        <f>SUM(O283)</f>
        <v>0</v>
      </c>
      <c r="P282" s="239">
        <v>15</v>
      </c>
      <c r="Q282" s="263">
        <f t="shared" si="188"/>
        <v>0</v>
      </c>
      <c r="R282" s="264">
        <f t="shared" ref="R282" si="202">SUM(R283)</f>
        <v>0</v>
      </c>
      <c r="S282" s="264">
        <f t="shared" ref="S282" si="203">SUM(S283)</f>
        <v>0</v>
      </c>
      <c r="T282" s="264">
        <f>SUM(T283)</f>
        <v>0</v>
      </c>
      <c r="U282" s="239">
        <v>10</v>
      </c>
      <c r="V282" s="263">
        <f t="shared" si="189"/>
        <v>0</v>
      </c>
      <c r="W282" s="264">
        <f t="shared" ref="W282:X282" si="204">SUM(W283)</f>
        <v>0</v>
      </c>
      <c r="X282" s="264">
        <f t="shared" si="204"/>
        <v>0</v>
      </c>
      <c r="Y282" s="264">
        <f>SUM(Y283)</f>
        <v>0</v>
      </c>
      <c r="Z282" s="272"/>
      <c r="AA282" s="310"/>
      <c r="AB282" s="178" t="s">
        <v>520</v>
      </c>
      <c r="AC282" s="179"/>
      <c r="AD282" s="179"/>
      <c r="AE282" s="179"/>
      <c r="AF282" s="179"/>
      <c r="AG282" s="179"/>
    </row>
    <row r="283" spans="1:33" s="179" customFormat="1" ht="15.75" hidden="1">
      <c r="A283" s="81"/>
      <c r="B283" s="77" t="s">
        <v>224</v>
      </c>
      <c r="C283" s="125" t="s">
        <v>92</v>
      </c>
      <c r="D283" s="239">
        <v>20</v>
      </c>
      <c r="E283" s="263">
        <f t="shared" si="185"/>
        <v>0</v>
      </c>
      <c r="F283" s="239">
        <v>5</v>
      </c>
      <c r="G283" s="263">
        <f t="shared" si="186"/>
        <v>0</v>
      </c>
      <c r="H283" s="269"/>
      <c r="I283" s="269"/>
      <c r="J283" s="269"/>
      <c r="K283" s="254">
        <v>5</v>
      </c>
      <c r="L283" s="263">
        <f t="shared" si="187"/>
        <v>0</v>
      </c>
      <c r="M283" s="269"/>
      <c r="N283" s="269"/>
      <c r="O283" s="269"/>
      <c r="P283" s="239">
        <v>5</v>
      </c>
      <c r="Q283" s="263">
        <f t="shared" si="188"/>
        <v>0</v>
      </c>
      <c r="R283" s="269"/>
      <c r="S283" s="269"/>
      <c r="T283" s="269"/>
      <c r="U283" s="254">
        <v>5</v>
      </c>
      <c r="V283" s="263">
        <f t="shared" si="189"/>
        <v>0</v>
      </c>
      <c r="W283" s="269"/>
      <c r="X283" s="269"/>
      <c r="Y283" s="269"/>
      <c r="Z283" s="209" t="s">
        <v>377</v>
      </c>
      <c r="AA283" s="177"/>
      <c r="AB283" s="178"/>
      <c r="AE283" s="179">
        <v>22</v>
      </c>
    </row>
    <row r="284" spans="1:33" s="179" customFormat="1" ht="15.75" hidden="1">
      <c r="A284" s="81"/>
      <c r="B284" s="77" t="s">
        <v>225</v>
      </c>
      <c r="C284" s="125" t="s">
        <v>92</v>
      </c>
      <c r="D284" s="239">
        <v>20</v>
      </c>
      <c r="E284" s="263">
        <f t="shared" si="185"/>
        <v>0</v>
      </c>
      <c r="F284" s="239">
        <v>5</v>
      </c>
      <c r="G284" s="263">
        <f t="shared" si="186"/>
        <v>0</v>
      </c>
      <c r="H284" s="238"/>
      <c r="I284" s="238"/>
      <c r="J284" s="238"/>
      <c r="K284" s="254">
        <v>5</v>
      </c>
      <c r="L284" s="263">
        <f t="shared" si="187"/>
        <v>0</v>
      </c>
      <c r="M284" s="238"/>
      <c r="N284" s="238"/>
      <c r="O284" s="238"/>
      <c r="P284" s="239">
        <v>5</v>
      </c>
      <c r="Q284" s="263">
        <f t="shared" si="188"/>
        <v>0</v>
      </c>
      <c r="R284" s="238"/>
      <c r="S284" s="238"/>
      <c r="T284" s="238"/>
      <c r="U284" s="254">
        <v>5</v>
      </c>
      <c r="V284" s="263">
        <f t="shared" si="189"/>
        <v>0</v>
      </c>
      <c r="W284" s="238"/>
      <c r="X284" s="238"/>
      <c r="Y284" s="238"/>
      <c r="Z284" s="272" t="s">
        <v>398</v>
      </c>
      <c r="AA284" s="177"/>
      <c r="AB284" s="178"/>
      <c r="AE284" s="179">
        <v>4</v>
      </c>
    </row>
    <row r="285" spans="1:33" s="179" customFormat="1" ht="15.75" hidden="1">
      <c r="A285" s="209"/>
      <c r="B285" s="77" t="s">
        <v>226</v>
      </c>
      <c r="C285" s="125" t="s">
        <v>92</v>
      </c>
      <c r="D285" s="239">
        <v>10</v>
      </c>
      <c r="E285" s="263">
        <f t="shared" si="185"/>
        <v>0</v>
      </c>
      <c r="F285" s="239">
        <v>0</v>
      </c>
      <c r="G285" s="263">
        <f t="shared" si="186"/>
        <v>0</v>
      </c>
      <c r="H285" s="238"/>
      <c r="I285" s="238"/>
      <c r="J285" s="238"/>
      <c r="K285" s="254">
        <v>5</v>
      </c>
      <c r="L285" s="263">
        <f t="shared" si="187"/>
        <v>0</v>
      </c>
      <c r="M285" s="238"/>
      <c r="N285" s="238"/>
      <c r="O285" s="238"/>
      <c r="P285" s="239">
        <v>5</v>
      </c>
      <c r="Q285" s="263">
        <f t="shared" si="188"/>
        <v>0</v>
      </c>
      <c r="R285" s="238"/>
      <c r="S285" s="238"/>
      <c r="T285" s="238"/>
      <c r="U285" s="254">
        <v>0</v>
      </c>
      <c r="V285" s="263">
        <f t="shared" si="189"/>
        <v>0</v>
      </c>
      <c r="W285" s="238"/>
      <c r="X285" s="238"/>
      <c r="Y285" s="238"/>
      <c r="Z285" s="276" t="s">
        <v>201</v>
      </c>
      <c r="AA285" s="177"/>
      <c r="AB285" s="178"/>
      <c r="AE285" s="179">
        <v>5</v>
      </c>
    </row>
    <row r="286" spans="1:33" s="102" customFormat="1" ht="19.5" customHeight="1">
      <c r="A286" s="101"/>
      <c r="B286" s="61" t="s">
        <v>493</v>
      </c>
      <c r="C286" s="155" t="s">
        <v>92</v>
      </c>
      <c r="D286" s="239">
        <v>330</v>
      </c>
      <c r="E286" s="237">
        <f t="shared" si="185"/>
        <v>442</v>
      </c>
      <c r="F286" s="239">
        <v>82</v>
      </c>
      <c r="G286" s="237">
        <f t="shared" si="186"/>
        <v>157</v>
      </c>
      <c r="H286" s="239">
        <f t="shared" ref="H286" si="205">SUM(H287)</f>
        <v>62</v>
      </c>
      <c r="I286" s="239">
        <f t="shared" ref="I286" si="206">SUM(I287)</f>
        <v>48</v>
      </c>
      <c r="J286" s="239">
        <f>SUM(J287)</f>
        <v>47</v>
      </c>
      <c r="K286" s="239">
        <v>83</v>
      </c>
      <c r="L286" s="237">
        <f t="shared" si="187"/>
        <v>144</v>
      </c>
      <c r="M286" s="239">
        <f t="shared" ref="M286" si="207">SUM(M287)</f>
        <v>45</v>
      </c>
      <c r="N286" s="239">
        <f t="shared" ref="N286" si="208">SUM(N287)</f>
        <v>53</v>
      </c>
      <c r="O286" s="239">
        <f>SUM(O287)</f>
        <v>46</v>
      </c>
      <c r="P286" s="239">
        <v>83</v>
      </c>
      <c r="Q286" s="237">
        <f t="shared" si="188"/>
        <v>73</v>
      </c>
      <c r="R286" s="239">
        <f t="shared" ref="R286" si="209">SUM(R287)</f>
        <v>27</v>
      </c>
      <c r="S286" s="239">
        <f t="shared" ref="S286" si="210">SUM(S287)</f>
        <v>16</v>
      </c>
      <c r="T286" s="239">
        <f>SUM(T287)</f>
        <v>30</v>
      </c>
      <c r="U286" s="239">
        <v>82</v>
      </c>
      <c r="V286" s="237">
        <f t="shared" si="189"/>
        <v>68</v>
      </c>
      <c r="W286" s="239">
        <f t="shared" ref="W286:X286" si="211">SUM(W287)</f>
        <v>18</v>
      </c>
      <c r="X286" s="239">
        <f t="shared" si="211"/>
        <v>31</v>
      </c>
      <c r="Y286" s="239">
        <f>SUM(Y287)</f>
        <v>19</v>
      </c>
      <c r="Z286" s="272"/>
      <c r="AA286" s="154"/>
      <c r="AB286" s="2" t="s">
        <v>521</v>
      </c>
    </row>
    <row r="287" spans="1:33" s="102" customFormat="1" ht="27.75" customHeight="1">
      <c r="A287" s="191"/>
      <c r="B287" s="112" t="s">
        <v>224</v>
      </c>
      <c r="C287" s="155" t="s">
        <v>92</v>
      </c>
      <c r="D287" s="239">
        <v>210</v>
      </c>
      <c r="E287" s="237">
        <f t="shared" si="185"/>
        <v>442</v>
      </c>
      <c r="F287" s="239">
        <v>52</v>
      </c>
      <c r="G287" s="237">
        <f t="shared" si="186"/>
        <v>157</v>
      </c>
      <c r="H287" s="266">
        <f>SUM([1]service!H287)</f>
        <v>62</v>
      </c>
      <c r="I287" s="266">
        <f>SUM([2]service!I287)</f>
        <v>48</v>
      </c>
      <c r="J287" s="266">
        <f>SUM([3]service!J287)</f>
        <v>47</v>
      </c>
      <c r="K287" s="254">
        <v>53</v>
      </c>
      <c r="L287" s="237">
        <f t="shared" si="187"/>
        <v>144</v>
      </c>
      <c r="M287" s="266">
        <f>SUM([4]service!M287)</f>
        <v>45</v>
      </c>
      <c r="N287" s="266">
        <f>SUM([5]service!N287)</f>
        <v>53</v>
      </c>
      <c r="O287" s="266">
        <f>SUM([6]service!O287)</f>
        <v>46</v>
      </c>
      <c r="P287" s="239">
        <v>53</v>
      </c>
      <c r="Q287" s="237">
        <f t="shared" si="188"/>
        <v>73</v>
      </c>
      <c r="R287" s="266">
        <f>SUM([7]service!R287)</f>
        <v>27</v>
      </c>
      <c r="S287" s="266">
        <f>SUM([8]service!S287)</f>
        <v>16</v>
      </c>
      <c r="T287" s="266">
        <f>SUM([9]service!T287)</f>
        <v>30</v>
      </c>
      <c r="U287" s="254">
        <v>52</v>
      </c>
      <c r="V287" s="237">
        <f t="shared" si="189"/>
        <v>68</v>
      </c>
      <c r="W287" s="266">
        <f>SUM([10]service!W287)</f>
        <v>18</v>
      </c>
      <c r="X287" s="266">
        <f>SUM([11]service!X287)</f>
        <v>31</v>
      </c>
      <c r="Y287" s="266">
        <f>SUM([12]service!Y287)</f>
        <v>19</v>
      </c>
      <c r="Z287" s="272" t="s">
        <v>382</v>
      </c>
      <c r="AA287" s="359"/>
      <c r="AB287" s="1"/>
      <c r="AC287" s="156"/>
      <c r="AD287" s="156"/>
      <c r="AE287" s="156">
        <v>21</v>
      </c>
      <c r="AF287" s="156"/>
    </row>
    <row r="288" spans="1:33" s="179" customFormat="1" ht="27.75" hidden="1" customHeight="1">
      <c r="A288" s="81"/>
      <c r="B288" s="77" t="s">
        <v>225</v>
      </c>
      <c r="C288" s="125" t="s">
        <v>92</v>
      </c>
      <c r="D288" s="239">
        <v>20</v>
      </c>
      <c r="E288" s="263">
        <f>SUM(G288,L288,Q288,V288)</f>
        <v>0</v>
      </c>
      <c r="F288" s="239">
        <v>5</v>
      </c>
      <c r="G288" s="263">
        <f>SUM(H288:J288)</f>
        <v>0</v>
      </c>
      <c r="H288" s="238"/>
      <c r="I288" s="238"/>
      <c r="J288" s="238"/>
      <c r="K288" s="254">
        <v>5</v>
      </c>
      <c r="L288" s="263">
        <f>SUM(M288:O288)</f>
        <v>0</v>
      </c>
      <c r="M288" s="238"/>
      <c r="N288" s="238"/>
      <c r="O288" s="238"/>
      <c r="P288" s="239">
        <v>5</v>
      </c>
      <c r="Q288" s="263">
        <f>SUM(R288:T288)</f>
        <v>0</v>
      </c>
      <c r="R288" s="238"/>
      <c r="S288" s="238"/>
      <c r="T288" s="238"/>
      <c r="U288" s="254">
        <v>5</v>
      </c>
      <c r="V288" s="263">
        <f>SUM(W288:Y288)</f>
        <v>0</v>
      </c>
      <c r="W288" s="238"/>
      <c r="X288" s="238"/>
      <c r="Y288" s="238"/>
      <c r="Z288" s="272" t="s">
        <v>379</v>
      </c>
      <c r="AA288" s="352"/>
      <c r="AB288" s="325"/>
      <c r="AC288" s="330"/>
      <c r="AD288" s="330"/>
      <c r="AE288" s="330">
        <v>4</v>
      </c>
      <c r="AF288" s="330"/>
    </row>
    <row r="289" spans="1:33" s="179" customFormat="1" ht="24.75" hidden="1" customHeight="1">
      <c r="A289" s="209"/>
      <c r="B289" s="77" t="s">
        <v>226</v>
      </c>
      <c r="C289" s="125" t="s">
        <v>92</v>
      </c>
      <c r="D289" s="239">
        <v>100</v>
      </c>
      <c r="E289" s="263">
        <f t="shared" si="185"/>
        <v>0</v>
      </c>
      <c r="F289" s="239">
        <v>25</v>
      </c>
      <c r="G289" s="263">
        <f t="shared" si="186"/>
        <v>0</v>
      </c>
      <c r="H289" s="238"/>
      <c r="I289" s="238"/>
      <c r="J289" s="238"/>
      <c r="K289" s="254">
        <v>25</v>
      </c>
      <c r="L289" s="263">
        <f t="shared" si="187"/>
        <v>0</v>
      </c>
      <c r="M289" s="238"/>
      <c r="N289" s="238"/>
      <c r="O289" s="238"/>
      <c r="P289" s="239">
        <v>25</v>
      </c>
      <c r="Q289" s="263">
        <f t="shared" si="188"/>
        <v>0</v>
      </c>
      <c r="R289" s="238"/>
      <c r="S289" s="238"/>
      <c r="T289" s="238"/>
      <c r="U289" s="254">
        <v>25</v>
      </c>
      <c r="V289" s="263">
        <f t="shared" si="189"/>
        <v>0</v>
      </c>
      <c r="W289" s="238"/>
      <c r="X289" s="238"/>
      <c r="Y289" s="238"/>
      <c r="Z289" s="272" t="s">
        <v>201</v>
      </c>
      <c r="AA289" s="177"/>
      <c r="AB289" s="178"/>
      <c r="AE289" s="179">
        <v>5</v>
      </c>
    </row>
    <row r="290" spans="1:33" s="297" customFormat="1" ht="33.75" hidden="1" customHeight="1">
      <c r="A290" s="209"/>
      <c r="B290" s="94" t="s">
        <v>473</v>
      </c>
      <c r="C290" s="53" t="s">
        <v>210</v>
      </c>
      <c r="D290" s="239">
        <v>1</v>
      </c>
      <c r="E290" s="263">
        <f t="shared" si="185"/>
        <v>0</v>
      </c>
      <c r="F290" s="374">
        <v>0</v>
      </c>
      <c r="G290" s="263">
        <f t="shared" si="186"/>
        <v>0</v>
      </c>
      <c r="H290" s="238"/>
      <c r="I290" s="238"/>
      <c r="J290" s="238"/>
      <c r="K290" s="374">
        <v>1</v>
      </c>
      <c r="L290" s="263">
        <f t="shared" si="187"/>
        <v>0</v>
      </c>
      <c r="M290" s="238"/>
      <c r="N290" s="238"/>
      <c r="O290" s="238"/>
      <c r="P290" s="374">
        <v>0</v>
      </c>
      <c r="Q290" s="263">
        <f t="shared" si="188"/>
        <v>0</v>
      </c>
      <c r="R290" s="238"/>
      <c r="S290" s="238"/>
      <c r="T290" s="238"/>
      <c r="U290" s="374">
        <v>0</v>
      </c>
      <c r="V290" s="263">
        <f t="shared" si="189"/>
        <v>0</v>
      </c>
      <c r="W290" s="238"/>
      <c r="X290" s="238"/>
      <c r="Y290" s="238"/>
      <c r="Z290" s="272" t="s">
        <v>201</v>
      </c>
      <c r="AA290" s="349"/>
      <c r="AB290" s="325"/>
      <c r="AC290" s="330"/>
      <c r="AD290" s="179"/>
      <c r="AE290" s="179">
        <v>5</v>
      </c>
      <c r="AF290" s="179"/>
      <c r="AG290" s="179"/>
    </row>
    <row r="291" spans="1:33" s="297" customFormat="1" ht="15.75" hidden="1">
      <c r="A291" s="75"/>
      <c r="B291" s="94" t="s">
        <v>474</v>
      </c>
      <c r="C291" s="53" t="s">
        <v>227</v>
      </c>
      <c r="D291" s="236">
        <v>69000</v>
      </c>
      <c r="E291" s="263">
        <f t="shared" si="185"/>
        <v>0</v>
      </c>
      <c r="F291" s="236">
        <v>16250</v>
      </c>
      <c r="G291" s="263">
        <f t="shared" si="186"/>
        <v>0</v>
      </c>
      <c r="H291" s="238">
        <f>SUM(H292:H295)</f>
        <v>0</v>
      </c>
      <c r="I291" s="238">
        <f>SUM(I292:I295)</f>
        <v>0</v>
      </c>
      <c r="J291" s="238">
        <f>SUM(J292:J295)</f>
        <v>0</v>
      </c>
      <c r="K291" s="236">
        <v>20000</v>
      </c>
      <c r="L291" s="263">
        <f t="shared" si="187"/>
        <v>0</v>
      </c>
      <c r="M291" s="238">
        <f>SUM(M292:M295)</f>
        <v>0</v>
      </c>
      <c r="N291" s="238">
        <f>SUM(N292:N295)</f>
        <v>0</v>
      </c>
      <c r="O291" s="238">
        <f>SUM(O292:O295)</f>
        <v>0</v>
      </c>
      <c r="P291" s="236">
        <v>16250</v>
      </c>
      <c r="Q291" s="263">
        <f t="shared" si="188"/>
        <v>0</v>
      </c>
      <c r="R291" s="238">
        <f>SUM(R292:R295)</f>
        <v>0</v>
      </c>
      <c r="S291" s="238">
        <f>SUM(S292:S295)</f>
        <v>0</v>
      </c>
      <c r="T291" s="238">
        <f>SUM(T292:T295)</f>
        <v>0</v>
      </c>
      <c r="U291" s="236">
        <v>16500</v>
      </c>
      <c r="V291" s="263">
        <f t="shared" si="189"/>
        <v>0</v>
      </c>
      <c r="W291" s="238">
        <f>SUM(W292:W295)</f>
        <v>0</v>
      </c>
      <c r="X291" s="238">
        <f>SUM(X292:X295)</f>
        <v>0</v>
      </c>
      <c r="Y291" s="238">
        <f>SUM(Y292:Y295)</f>
        <v>0</v>
      </c>
      <c r="Z291" s="209"/>
      <c r="AA291" s="296"/>
      <c r="AB291" s="178" t="s">
        <v>501</v>
      </c>
      <c r="AC291" s="179"/>
      <c r="AD291" s="179"/>
      <c r="AE291" s="179"/>
      <c r="AF291" s="179"/>
      <c r="AG291" s="179"/>
    </row>
    <row r="292" spans="1:33" s="291" customFormat="1" ht="25.5" hidden="1" customHeight="1">
      <c r="A292" s="209"/>
      <c r="B292" s="77" t="s">
        <v>257</v>
      </c>
      <c r="C292" s="53" t="s">
        <v>227</v>
      </c>
      <c r="D292" s="250">
        <v>25000</v>
      </c>
      <c r="E292" s="263">
        <f t="shared" si="185"/>
        <v>0</v>
      </c>
      <c r="F292" s="250">
        <v>6250</v>
      </c>
      <c r="G292" s="263">
        <f t="shared" si="186"/>
        <v>0</v>
      </c>
      <c r="H292" s="238"/>
      <c r="I292" s="238"/>
      <c r="J292" s="238"/>
      <c r="K292" s="250">
        <v>6250</v>
      </c>
      <c r="L292" s="263">
        <f t="shared" si="187"/>
        <v>0</v>
      </c>
      <c r="M292" s="238"/>
      <c r="N292" s="238"/>
      <c r="O292" s="238"/>
      <c r="P292" s="250">
        <v>6250</v>
      </c>
      <c r="Q292" s="263">
        <f t="shared" si="188"/>
        <v>0</v>
      </c>
      <c r="R292" s="238"/>
      <c r="S292" s="238"/>
      <c r="T292" s="238"/>
      <c r="U292" s="250">
        <v>6250</v>
      </c>
      <c r="V292" s="263">
        <f t="shared" si="189"/>
        <v>0</v>
      </c>
      <c r="W292" s="238"/>
      <c r="X292" s="238"/>
      <c r="Y292" s="238"/>
      <c r="Z292" s="209" t="s">
        <v>201</v>
      </c>
      <c r="AA292" s="350"/>
      <c r="AB292" s="178"/>
      <c r="AC292" s="179"/>
      <c r="AD292" s="179"/>
      <c r="AE292" s="179">
        <v>5</v>
      </c>
      <c r="AF292" s="179"/>
      <c r="AG292" s="179"/>
    </row>
    <row r="293" spans="1:33" s="291" customFormat="1" ht="15.75" hidden="1">
      <c r="A293" s="52"/>
      <c r="B293" s="77" t="s">
        <v>228</v>
      </c>
      <c r="C293" s="53" t="s">
        <v>227</v>
      </c>
      <c r="D293" s="236">
        <v>40000</v>
      </c>
      <c r="E293" s="263">
        <f t="shared" si="185"/>
        <v>0</v>
      </c>
      <c r="F293" s="236">
        <v>10000</v>
      </c>
      <c r="G293" s="263">
        <f t="shared" si="186"/>
        <v>0</v>
      </c>
      <c r="H293" s="238"/>
      <c r="I293" s="238"/>
      <c r="J293" s="238"/>
      <c r="K293" s="236">
        <v>10000</v>
      </c>
      <c r="L293" s="263">
        <f t="shared" si="187"/>
        <v>0</v>
      </c>
      <c r="M293" s="238"/>
      <c r="N293" s="238"/>
      <c r="O293" s="238"/>
      <c r="P293" s="236">
        <v>10000</v>
      </c>
      <c r="Q293" s="263">
        <f t="shared" si="188"/>
        <v>0</v>
      </c>
      <c r="R293" s="238"/>
      <c r="S293" s="238"/>
      <c r="T293" s="238"/>
      <c r="U293" s="236">
        <v>10000</v>
      </c>
      <c r="V293" s="263">
        <f t="shared" si="189"/>
        <v>0</v>
      </c>
      <c r="W293" s="238"/>
      <c r="X293" s="238"/>
      <c r="Y293" s="238"/>
      <c r="Z293" s="209" t="s">
        <v>379</v>
      </c>
      <c r="AA293" s="178"/>
      <c r="AB293" s="178"/>
      <c r="AC293" s="179"/>
      <c r="AD293" s="179"/>
      <c r="AE293" s="179">
        <v>4</v>
      </c>
      <c r="AF293" s="179"/>
      <c r="AG293" s="179"/>
    </row>
    <row r="294" spans="1:33" s="291" customFormat="1" ht="15.75" hidden="1">
      <c r="A294" s="108"/>
      <c r="B294" s="77" t="s">
        <v>229</v>
      </c>
      <c r="C294" s="60" t="s">
        <v>227</v>
      </c>
      <c r="D294" s="236">
        <v>500</v>
      </c>
      <c r="E294" s="263">
        <f t="shared" si="185"/>
        <v>0</v>
      </c>
      <c r="F294" s="368">
        <v>0</v>
      </c>
      <c r="G294" s="263">
        <f t="shared" si="186"/>
        <v>0</v>
      </c>
      <c r="H294" s="238"/>
      <c r="I294" s="238"/>
      <c r="J294" s="238"/>
      <c r="K294" s="236">
        <v>250</v>
      </c>
      <c r="L294" s="263">
        <f t="shared" si="187"/>
        <v>0</v>
      </c>
      <c r="M294" s="238"/>
      <c r="N294" s="238"/>
      <c r="O294" s="238"/>
      <c r="P294" s="368">
        <v>0</v>
      </c>
      <c r="Q294" s="263">
        <f t="shared" si="188"/>
        <v>0</v>
      </c>
      <c r="R294" s="238"/>
      <c r="S294" s="238"/>
      <c r="T294" s="238"/>
      <c r="U294" s="236">
        <v>250</v>
      </c>
      <c r="V294" s="263">
        <f t="shared" si="189"/>
        <v>0</v>
      </c>
      <c r="W294" s="238"/>
      <c r="X294" s="238"/>
      <c r="Y294" s="238"/>
      <c r="Z294" s="209" t="s">
        <v>379</v>
      </c>
      <c r="AA294" s="178"/>
      <c r="AB294" s="178"/>
      <c r="AC294" s="179"/>
      <c r="AD294" s="179"/>
      <c r="AE294" s="179">
        <v>4</v>
      </c>
      <c r="AF294" s="179"/>
      <c r="AG294" s="179"/>
    </row>
    <row r="295" spans="1:33" s="291" customFormat="1" ht="15.75" hidden="1">
      <c r="A295" s="108"/>
      <c r="B295" s="77" t="s">
        <v>230</v>
      </c>
      <c r="C295" s="60" t="s">
        <v>227</v>
      </c>
      <c r="D295" s="236">
        <v>3500</v>
      </c>
      <c r="E295" s="263">
        <f t="shared" si="185"/>
        <v>0</v>
      </c>
      <c r="F295" s="368">
        <v>0</v>
      </c>
      <c r="G295" s="263">
        <f t="shared" si="186"/>
        <v>0</v>
      </c>
      <c r="H295" s="238"/>
      <c r="I295" s="238"/>
      <c r="J295" s="238"/>
      <c r="K295" s="236">
        <v>3500</v>
      </c>
      <c r="L295" s="263">
        <f t="shared" si="187"/>
        <v>0</v>
      </c>
      <c r="M295" s="238"/>
      <c r="N295" s="238"/>
      <c r="O295" s="238"/>
      <c r="P295" s="368">
        <v>0</v>
      </c>
      <c r="Q295" s="263">
        <f t="shared" si="188"/>
        <v>0</v>
      </c>
      <c r="R295" s="238"/>
      <c r="S295" s="238"/>
      <c r="T295" s="238"/>
      <c r="U295" s="368">
        <v>0</v>
      </c>
      <c r="V295" s="263">
        <f t="shared" si="189"/>
        <v>0</v>
      </c>
      <c r="W295" s="238"/>
      <c r="X295" s="238"/>
      <c r="Y295" s="238"/>
      <c r="Z295" s="209" t="s">
        <v>379</v>
      </c>
      <c r="AA295" s="178"/>
      <c r="AB295" s="178"/>
      <c r="AC295" s="179"/>
      <c r="AD295" s="179"/>
      <c r="AE295" s="179">
        <v>4</v>
      </c>
      <c r="AF295" s="179"/>
      <c r="AG295" s="179"/>
    </row>
    <row r="296" spans="1:33" s="297" customFormat="1" ht="24.75" hidden="1" customHeight="1">
      <c r="A296" s="95"/>
      <c r="B296" s="206" t="s">
        <v>475</v>
      </c>
      <c r="C296" s="60" t="s">
        <v>24</v>
      </c>
      <c r="D296" s="239">
        <v>10</v>
      </c>
      <c r="E296" s="263">
        <f t="shared" si="185"/>
        <v>0</v>
      </c>
      <c r="F296" s="239">
        <v>0</v>
      </c>
      <c r="G296" s="263">
        <f t="shared" si="186"/>
        <v>0</v>
      </c>
      <c r="H296" s="238"/>
      <c r="I296" s="238"/>
      <c r="J296" s="238"/>
      <c r="K296" s="254">
        <v>5</v>
      </c>
      <c r="L296" s="263">
        <f t="shared" si="187"/>
        <v>0</v>
      </c>
      <c r="M296" s="238"/>
      <c r="N296" s="238"/>
      <c r="O296" s="238"/>
      <c r="P296" s="239">
        <v>0</v>
      </c>
      <c r="Q296" s="263">
        <f t="shared" si="188"/>
        <v>0</v>
      </c>
      <c r="R296" s="238"/>
      <c r="S296" s="238"/>
      <c r="T296" s="238"/>
      <c r="U296" s="254">
        <v>5</v>
      </c>
      <c r="V296" s="263">
        <f t="shared" si="189"/>
        <v>0</v>
      </c>
      <c r="W296" s="238"/>
      <c r="X296" s="238"/>
      <c r="Y296" s="238"/>
      <c r="Z296" s="209" t="s">
        <v>379</v>
      </c>
      <c r="AA296" s="351"/>
      <c r="AB296" s="178"/>
      <c r="AC296" s="179"/>
      <c r="AD296" s="179"/>
      <c r="AE296" s="179">
        <v>4</v>
      </c>
      <c r="AF296" s="179"/>
      <c r="AG296" s="179"/>
    </row>
    <row r="297" spans="1:33" s="221" customFormat="1" ht="26.25" hidden="1" customHeight="1">
      <c r="A297" s="204"/>
      <c r="B297" s="204" t="s">
        <v>231</v>
      </c>
      <c r="C297" s="217"/>
      <c r="D297" s="259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18"/>
      <c r="AA297" s="219"/>
      <c r="AB297" s="220"/>
    </row>
    <row r="298" spans="1:33" s="297" customFormat="1" ht="15.75" hidden="1">
      <c r="A298" s="95"/>
      <c r="B298" s="206" t="s">
        <v>476</v>
      </c>
      <c r="C298" s="60" t="s">
        <v>232</v>
      </c>
      <c r="D298" s="252">
        <v>8</v>
      </c>
      <c r="E298" s="263">
        <f t="shared" ref="E298:E304" si="212">SUM(G298,L298,Q298,V298)</f>
        <v>0</v>
      </c>
      <c r="F298" s="252">
        <v>8</v>
      </c>
      <c r="G298" s="263">
        <f t="shared" ref="G298:G304" si="213">SUM(H298:J298)</f>
        <v>0</v>
      </c>
      <c r="H298" s="248">
        <f>SUM(H299)</f>
        <v>0</v>
      </c>
      <c r="I298" s="248">
        <f>SUM(I299)</f>
        <v>0</v>
      </c>
      <c r="J298" s="248">
        <f>SUM(J299)</f>
        <v>0</v>
      </c>
      <c r="K298" s="252">
        <v>0</v>
      </c>
      <c r="L298" s="263">
        <f t="shared" ref="L298:L304" si="214">SUM(M298:O298)</f>
        <v>0</v>
      </c>
      <c r="M298" s="248">
        <f>SUM(M299)</f>
        <v>0</v>
      </c>
      <c r="N298" s="248">
        <f>SUM(N299)</f>
        <v>0</v>
      </c>
      <c r="O298" s="248">
        <f>SUM(O299)</f>
        <v>0</v>
      </c>
      <c r="P298" s="252">
        <v>0</v>
      </c>
      <c r="Q298" s="263">
        <f t="shared" ref="Q298:Q304" si="215">SUM(R298:T298)</f>
        <v>0</v>
      </c>
      <c r="R298" s="248">
        <f>SUM(R299)</f>
        <v>0</v>
      </c>
      <c r="S298" s="248">
        <f>SUM(S299)</f>
        <v>0</v>
      </c>
      <c r="T298" s="248">
        <f>SUM(T299)</f>
        <v>0</v>
      </c>
      <c r="U298" s="252">
        <v>0</v>
      </c>
      <c r="V298" s="263">
        <f t="shared" ref="V298:V304" si="216">SUM(W298:Y298)</f>
        <v>0</v>
      </c>
      <c r="W298" s="248">
        <f>SUM(W299)</f>
        <v>0</v>
      </c>
      <c r="X298" s="248">
        <f>SUM(X299)</f>
        <v>0</v>
      </c>
      <c r="Y298" s="248">
        <f>SUM(Y299)</f>
        <v>0</v>
      </c>
      <c r="Z298" s="243"/>
      <c r="AA298" s="296"/>
      <c r="AB298" s="178" t="s">
        <v>502</v>
      </c>
      <c r="AC298" s="179"/>
      <c r="AD298" s="179"/>
      <c r="AE298" s="179"/>
      <c r="AF298" s="179"/>
      <c r="AG298" s="179"/>
    </row>
    <row r="299" spans="1:33" s="179" customFormat="1" ht="23.25" hidden="1" customHeight="1">
      <c r="A299" s="209"/>
      <c r="B299" s="95" t="s">
        <v>233</v>
      </c>
      <c r="C299" s="60" t="s">
        <v>232</v>
      </c>
      <c r="D299" s="252">
        <v>8</v>
      </c>
      <c r="E299" s="263">
        <f t="shared" si="212"/>
        <v>0</v>
      </c>
      <c r="F299" s="252">
        <v>8</v>
      </c>
      <c r="G299" s="263">
        <f t="shared" si="213"/>
        <v>0</v>
      </c>
      <c r="H299" s="238"/>
      <c r="I299" s="238"/>
      <c r="J299" s="238"/>
      <c r="K299" s="252">
        <v>0</v>
      </c>
      <c r="L299" s="263">
        <f t="shared" si="214"/>
        <v>0</v>
      </c>
      <c r="M299" s="238"/>
      <c r="N299" s="238"/>
      <c r="O299" s="238"/>
      <c r="P299" s="252">
        <v>0</v>
      </c>
      <c r="Q299" s="263">
        <f t="shared" si="215"/>
        <v>0</v>
      </c>
      <c r="R299" s="238"/>
      <c r="S299" s="238"/>
      <c r="T299" s="238"/>
      <c r="U299" s="252">
        <v>0</v>
      </c>
      <c r="V299" s="263">
        <f t="shared" si="216"/>
        <v>0</v>
      </c>
      <c r="W299" s="238"/>
      <c r="X299" s="238"/>
      <c r="Y299" s="238"/>
      <c r="Z299" s="243" t="s">
        <v>201</v>
      </c>
      <c r="AA299" s="177"/>
      <c r="AB299" s="178"/>
      <c r="AE299" s="179">
        <v>5</v>
      </c>
    </row>
    <row r="300" spans="1:33" s="179" customFormat="1" ht="15.75" hidden="1">
      <c r="A300" s="209"/>
      <c r="B300" s="95" t="s">
        <v>234</v>
      </c>
      <c r="C300" s="60" t="s">
        <v>232</v>
      </c>
      <c r="D300" s="252">
        <v>8</v>
      </c>
      <c r="E300" s="263">
        <f t="shared" si="212"/>
        <v>0</v>
      </c>
      <c r="F300" s="252">
        <v>8</v>
      </c>
      <c r="G300" s="263">
        <f t="shared" si="213"/>
        <v>0</v>
      </c>
      <c r="H300" s="238"/>
      <c r="I300" s="238"/>
      <c r="J300" s="238"/>
      <c r="K300" s="252">
        <v>0</v>
      </c>
      <c r="L300" s="263">
        <f t="shared" si="214"/>
        <v>0</v>
      </c>
      <c r="M300" s="248"/>
      <c r="N300" s="248"/>
      <c r="O300" s="248"/>
      <c r="P300" s="252">
        <v>0</v>
      </c>
      <c r="Q300" s="263">
        <f t="shared" si="215"/>
        <v>0</v>
      </c>
      <c r="R300" s="248"/>
      <c r="S300" s="248"/>
      <c r="T300" s="248"/>
      <c r="U300" s="252">
        <v>0</v>
      </c>
      <c r="V300" s="263">
        <f t="shared" si="216"/>
        <v>0</v>
      </c>
      <c r="W300" s="248"/>
      <c r="X300" s="248"/>
      <c r="Y300" s="248"/>
      <c r="Z300" s="243" t="s">
        <v>201</v>
      </c>
      <c r="AA300" s="177"/>
      <c r="AB300" s="178"/>
      <c r="AE300" s="179">
        <v>5</v>
      </c>
    </row>
    <row r="301" spans="1:33" s="297" customFormat="1" ht="27" hidden="1" customHeight="1">
      <c r="A301" s="209"/>
      <c r="B301" s="94" t="s">
        <v>477</v>
      </c>
      <c r="C301" s="53" t="s">
        <v>31</v>
      </c>
      <c r="D301" s="236">
        <v>24</v>
      </c>
      <c r="E301" s="263">
        <f t="shared" si="212"/>
        <v>0</v>
      </c>
      <c r="F301" s="236">
        <v>6</v>
      </c>
      <c r="G301" s="263">
        <f t="shared" si="213"/>
        <v>0</v>
      </c>
      <c r="H301" s="238"/>
      <c r="I301" s="238"/>
      <c r="J301" s="238"/>
      <c r="K301" s="236">
        <v>6</v>
      </c>
      <c r="L301" s="263">
        <f t="shared" si="214"/>
        <v>0</v>
      </c>
      <c r="M301" s="248"/>
      <c r="N301" s="248"/>
      <c r="O301" s="248"/>
      <c r="P301" s="236">
        <v>6</v>
      </c>
      <c r="Q301" s="263">
        <f t="shared" si="215"/>
        <v>0</v>
      </c>
      <c r="R301" s="248"/>
      <c r="S301" s="248"/>
      <c r="T301" s="248"/>
      <c r="U301" s="236">
        <v>6</v>
      </c>
      <c r="V301" s="263">
        <f t="shared" si="216"/>
        <v>0</v>
      </c>
      <c r="W301" s="248"/>
      <c r="X301" s="248"/>
      <c r="Y301" s="248"/>
      <c r="Z301" s="243" t="s">
        <v>201</v>
      </c>
      <c r="AA301" s="296"/>
      <c r="AB301" s="178"/>
      <c r="AC301" s="179"/>
      <c r="AD301" s="179"/>
      <c r="AE301" s="179">
        <v>5</v>
      </c>
      <c r="AF301" s="179"/>
      <c r="AG301" s="179"/>
    </row>
    <row r="302" spans="1:33" s="297" customFormat="1" ht="25.5" hidden="1" customHeight="1">
      <c r="A302" s="196"/>
      <c r="B302" s="207" t="s">
        <v>478</v>
      </c>
      <c r="C302" s="147" t="s">
        <v>31</v>
      </c>
      <c r="D302" s="367">
        <v>140</v>
      </c>
      <c r="E302" s="263">
        <f t="shared" si="212"/>
        <v>0</v>
      </c>
      <c r="F302" s="367">
        <v>33</v>
      </c>
      <c r="G302" s="263">
        <f t="shared" si="213"/>
        <v>0</v>
      </c>
      <c r="H302" s="264">
        <f>SUM(H303:H304)</f>
        <v>0</v>
      </c>
      <c r="I302" s="264">
        <f>SUM(I303:I304)</f>
        <v>0</v>
      </c>
      <c r="J302" s="264">
        <f>SUM(J303:J304)</f>
        <v>0</v>
      </c>
      <c r="K302" s="367">
        <v>37</v>
      </c>
      <c r="L302" s="263">
        <f t="shared" si="214"/>
        <v>0</v>
      </c>
      <c r="M302" s="264">
        <f>SUM(M303:M304)</f>
        <v>0</v>
      </c>
      <c r="N302" s="264">
        <f>SUM(N303:N304)</f>
        <v>0</v>
      </c>
      <c r="O302" s="264">
        <f>SUM(O303:O304)</f>
        <v>0</v>
      </c>
      <c r="P302" s="367">
        <v>35</v>
      </c>
      <c r="Q302" s="263">
        <f t="shared" si="215"/>
        <v>0</v>
      </c>
      <c r="R302" s="264">
        <f>SUM(R303:R304)</f>
        <v>0</v>
      </c>
      <c r="S302" s="264">
        <f>SUM(S303:S304)</f>
        <v>0</v>
      </c>
      <c r="T302" s="264">
        <f>SUM(T303:T304)</f>
        <v>0</v>
      </c>
      <c r="U302" s="367">
        <v>35</v>
      </c>
      <c r="V302" s="263">
        <f t="shared" si="216"/>
        <v>0</v>
      </c>
      <c r="W302" s="264">
        <f>SUM(W303:W304)</f>
        <v>0</v>
      </c>
      <c r="X302" s="264">
        <f>SUM(X303:X304)</f>
        <v>0</v>
      </c>
      <c r="Y302" s="264">
        <f>SUM(Y303:Y304)</f>
        <v>0</v>
      </c>
      <c r="Z302" s="283"/>
      <c r="AA302" s="352"/>
      <c r="AB302" s="178" t="s">
        <v>503</v>
      </c>
      <c r="AC302" s="179"/>
      <c r="AD302" s="179"/>
      <c r="AE302" s="179"/>
      <c r="AF302" s="179"/>
      <c r="AG302" s="179"/>
    </row>
    <row r="303" spans="1:33" s="291" customFormat="1" ht="15.75" hidden="1">
      <c r="A303" s="209"/>
      <c r="B303" s="158" t="s">
        <v>268</v>
      </c>
      <c r="C303" s="147" t="s">
        <v>31</v>
      </c>
      <c r="D303" s="239">
        <v>128</v>
      </c>
      <c r="E303" s="263">
        <f t="shared" si="212"/>
        <v>0</v>
      </c>
      <c r="F303" s="239">
        <v>30</v>
      </c>
      <c r="G303" s="263">
        <f t="shared" si="213"/>
        <v>0</v>
      </c>
      <c r="H303" s="238"/>
      <c r="I303" s="238"/>
      <c r="J303" s="238"/>
      <c r="K303" s="239">
        <v>34</v>
      </c>
      <c r="L303" s="263">
        <f t="shared" si="214"/>
        <v>0</v>
      </c>
      <c r="M303" s="238"/>
      <c r="N303" s="238"/>
      <c r="O303" s="238"/>
      <c r="P303" s="239">
        <v>32</v>
      </c>
      <c r="Q303" s="263">
        <f t="shared" si="215"/>
        <v>0</v>
      </c>
      <c r="R303" s="238"/>
      <c r="S303" s="238"/>
      <c r="T303" s="238"/>
      <c r="U303" s="239">
        <v>32</v>
      </c>
      <c r="V303" s="263">
        <f t="shared" si="216"/>
        <v>0</v>
      </c>
      <c r="W303" s="238"/>
      <c r="X303" s="238"/>
      <c r="Y303" s="238"/>
      <c r="Z303" s="243" t="s">
        <v>201</v>
      </c>
      <c r="AA303" s="178"/>
      <c r="AB303" s="178"/>
      <c r="AC303" s="179"/>
      <c r="AD303" s="179"/>
      <c r="AE303" s="179">
        <v>5</v>
      </c>
      <c r="AF303" s="179"/>
      <c r="AG303" s="179"/>
    </row>
    <row r="304" spans="1:33" s="291" customFormat="1" ht="26.25" hidden="1" customHeight="1">
      <c r="A304" s="209"/>
      <c r="B304" s="95" t="s">
        <v>269</v>
      </c>
      <c r="C304" s="147" t="s">
        <v>31</v>
      </c>
      <c r="D304" s="239">
        <v>12</v>
      </c>
      <c r="E304" s="263">
        <f t="shared" si="212"/>
        <v>0</v>
      </c>
      <c r="F304" s="239">
        <v>3</v>
      </c>
      <c r="G304" s="263">
        <f t="shared" si="213"/>
        <v>0</v>
      </c>
      <c r="H304" s="238"/>
      <c r="I304" s="238"/>
      <c r="J304" s="238"/>
      <c r="K304" s="239">
        <v>3</v>
      </c>
      <c r="L304" s="263">
        <f t="shared" si="214"/>
        <v>0</v>
      </c>
      <c r="M304" s="238"/>
      <c r="N304" s="238"/>
      <c r="O304" s="238"/>
      <c r="P304" s="239">
        <v>3</v>
      </c>
      <c r="Q304" s="263">
        <f t="shared" si="215"/>
        <v>0</v>
      </c>
      <c r="R304" s="238"/>
      <c r="S304" s="238"/>
      <c r="T304" s="238"/>
      <c r="U304" s="239">
        <v>3</v>
      </c>
      <c r="V304" s="263">
        <f t="shared" si="216"/>
        <v>0</v>
      </c>
      <c r="W304" s="238"/>
      <c r="X304" s="238"/>
      <c r="Y304" s="238"/>
      <c r="Z304" s="243" t="s">
        <v>201</v>
      </c>
      <c r="AA304" s="178" t="s">
        <v>270</v>
      </c>
      <c r="AB304" s="178"/>
      <c r="AC304" s="179"/>
      <c r="AD304" s="179"/>
      <c r="AE304" s="179">
        <v>5</v>
      </c>
      <c r="AF304" s="179"/>
      <c r="AG304" s="179"/>
    </row>
    <row r="305" spans="1:34" s="179" customFormat="1" ht="15.75">
      <c r="A305" s="81"/>
      <c r="B305" s="204" t="s">
        <v>246</v>
      </c>
      <c r="C305" s="53"/>
      <c r="D305" s="238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09"/>
      <c r="AA305" s="177"/>
      <c r="AB305" s="178"/>
    </row>
    <row r="306" spans="1:34" s="297" customFormat="1" ht="31.5" hidden="1" customHeight="1">
      <c r="A306" s="75"/>
      <c r="B306" s="94" t="s">
        <v>479</v>
      </c>
      <c r="C306" s="53" t="s">
        <v>31</v>
      </c>
      <c r="D306" s="250">
        <v>2</v>
      </c>
      <c r="E306" s="263">
        <f t="shared" ref="E306:E316" si="217">SUM(G306,L306,Q306,V306)</f>
        <v>0</v>
      </c>
      <c r="F306" s="250">
        <v>0</v>
      </c>
      <c r="G306" s="263">
        <f t="shared" ref="G306:G316" si="218">SUM(H306:J306)</f>
        <v>0</v>
      </c>
      <c r="H306" s="238">
        <f>SUM(H308:H309)</f>
        <v>0</v>
      </c>
      <c r="I306" s="238">
        <f>SUM(I308:I309)</f>
        <v>0</v>
      </c>
      <c r="J306" s="238">
        <f>SUM(J308:J309)</f>
        <v>0</v>
      </c>
      <c r="K306" s="250">
        <v>1</v>
      </c>
      <c r="L306" s="263">
        <f t="shared" ref="L306:L316" si="219">SUM(M306:O306)</f>
        <v>0</v>
      </c>
      <c r="M306" s="238">
        <f>SUM(M308:M309)</f>
        <v>0</v>
      </c>
      <c r="N306" s="238">
        <f>SUM(N308:N309)</f>
        <v>0</v>
      </c>
      <c r="O306" s="238">
        <f>SUM(O308:O309)</f>
        <v>0</v>
      </c>
      <c r="P306" s="250">
        <v>1</v>
      </c>
      <c r="Q306" s="263">
        <f t="shared" ref="Q306:Q316" si="220">SUM(R306:T306)</f>
        <v>0</v>
      </c>
      <c r="R306" s="238">
        <f>SUM(R308:R309)</f>
        <v>0</v>
      </c>
      <c r="S306" s="238">
        <f>SUM(S308:S309)</f>
        <v>0</v>
      </c>
      <c r="T306" s="238">
        <f>SUM(T308:T309)</f>
        <v>0</v>
      </c>
      <c r="U306" s="250">
        <v>0</v>
      </c>
      <c r="V306" s="263">
        <f t="shared" ref="V306:V316" si="221">SUM(W306:Y306)</f>
        <v>0</v>
      </c>
      <c r="W306" s="238">
        <f>SUM(W308:W309)</f>
        <v>0</v>
      </c>
      <c r="X306" s="238">
        <f>SUM(X308:X309)</f>
        <v>0</v>
      </c>
      <c r="Y306" s="238">
        <f>SUM(Y308:Y309)</f>
        <v>0</v>
      </c>
      <c r="Z306" s="209"/>
      <c r="AA306" s="352" t="s">
        <v>245</v>
      </c>
      <c r="AB306" s="325" t="s">
        <v>504</v>
      </c>
      <c r="AC306" s="330"/>
      <c r="AD306" s="179"/>
      <c r="AE306" s="179"/>
      <c r="AF306" s="179"/>
      <c r="AG306" s="179"/>
    </row>
    <row r="307" spans="1:34" s="297" customFormat="1" ht="15.75" hidden="1">
      <c r="A307" s="75"/>
      <c r="B307" s="158"/>
      <c r="C307" s="214" t="s">
        <v>11</v>
      </c>
      <c r="D307" s="236">
        <v>80</v>
      </c>
      <c r="E307" s="263">
        <f t="shared" si="217"/>
        <v>0</v>
      </c>
      <c r="F307" s="236">
        <v>0</v>
      </c>
      <c r="G307" s="263">
        <f t="shared" si="218"/>
        <v>0</v>
      </c>
      <c r="H307" s="238">
        <f>SUM(H310)</f>
        <v>0</v>
      </c>
      <c r="I307" s="238">
        <f>SUM(I310)</f>
        <v>0</v>
      </c>
      <c r="J307" s="238">
        <f>SUM(J310)</f>
        <v>0</v>
      </c>
      <c r="K307" s="236">
        <v>40</v>
      </c>
      <c r="L307" s="263">
        <f t="shared" si="219"/>
        <v>0</v>
      </c>
      <c r="M307" s="238">
        <f>SUM(M310)</f>
        <v>0</v>
      </c>
      <c r="N307" s="238">
        <f>SUM(N310)</f>
        <v>0</v>
      </c>
      <c r="O307" s="238">
        <f>SUM(O310)</f>
        <v>0</v>
      </c>
      <c r="P307" s="236">
        <v>40</v>
      </c>
      <c r="Q307" s="263">
        <f t="shared" si="220"/>
        <v>0</v>
      </c>
      <c r="R307" s="238">
        <f>SUM(R310)</f>
        <v>0</v>
      </c>
      <c r="S307" s="238">
        <f>SUM(S310)</f>
        <v>0</v>
      </c>
      <c r="T307" s="238">
        <f>SUM(T310)</f>
        <v>0</v>
      </c>
      <c r="U307" s="236">
        <v>0</v>
      </c>
      <c r="V307" s="263">
        <f t="shared" si="221"/>
        <v>0</v>
      </c>
      <c r="W307" s="238">
        <f>SUM(W310)</f>
        <v>0</v>
      </c>
      <c r="X307" s="238">
        <f>SUM(X310)</f>
        <v>0</v>
      </c>
      <c r="Y307" s="238">
        <f>SUM(Y310)</f>
        <v>0</v>
      </c>
      <c r="Z307" s="209"/>
      <c r="AA307" s="296"/>
      <c r="AB307" s="178" t="s">
        <v>466</v>
      </c>
      <c r="AC307" s="179"/>
      <c r="AD307" s="179"/>
      <c r="AE307" s="179"/>
      <c r="AF307" s="179"/>
      <c r="AG307" s="179"/>
    </row>
    <row r="308" spans="1:34" s="354" customFormat="1" ht="32.25" hidden="1" customHeight="1">
      <c r="A308" s="209"/>
      <c r="B308" s="353" t="s">
        <v>495</v>
      </c>
      <c r="C308" s="159" t="s">
        <v>31</v>
      </c>
      <c r="D308" s="382">
        <v>1</v>
      </c>
      <c r="E308" s="263">
        <f t="shared" si="217"/>
        <v>0</v>
      </c>
      <c r="F308" s="383">
        <v>0</v>
      </c>
      <c r="G308" s="263">
        <f t="shared" si="218"/>
        <v>0</v>
      </c>
      <c r="H308" s="238"/>
      <c r="I308" s="238"/>
      <c r="J308" s="238"/>
      <c r="K308" s="250">
        <v>0</v>
      </c>
      <c r="L308" s="263">
        <f t="shared" si="219"/>
        <v>0</v>
      </c>
      <c r="M308" s="238"/>
      <c r="N308" s="238"/>
      <c r="O308" s="238"/>
      <c r="P308" s="250">
        <v>1</v>
      </c>
      <c r="Q308" s="263">
        <f t="shared" si="220"/>
        <v>0</v>
      </c>
      <c r="R308" s="238"/>
      <c r="S308" s="238"/>
      <c r="T308" s="238"/>
      <c r="U308" s="250">
        <v>0</v>
      </c>
      <c r="V308" s="263">
        <f t="shared" si="221"/>
        <v>0</v>
      </c>
      <c r="W308" s="238"/>
      <c r="X308" s="238"/>
      <c r="Y308" s="238"/>
      <c r="Z308" s="243" t="s">
        <v>201</v>
      </c>
      <c r="AA308" s="299"/>
      <c r="AB308" s="299"/>
      <c r="AC308" s="300"/>
      <c r="AD308" s="300"/>
      <c r="AE308" s="300">
        <v>5</v>
      </c>
      <c r="AF308" s="300"/>
      <c r="AG308" s="300"/>
    </row>
    <row r="309" spans="1:34" s="354" customFormat="1" ht="24.75" hidden="1" customHeight="1">
      <c r="A309" s="209"/>
      <c r="B309" s="353" t="s">
        <v>235</v>
      </c>
      <c r="C309" s="159" t="s">
        <v>31</v>
      </c>
      <c r="D309" s="382">
        <v>1</v>
      </c>
      <c r="E309" s="263">
        <f t="shared" si="217"/>
        <v>0</v>
      </c>
      <c r="F309" s="250">
        <v>0</v>
      </c>
      <c r="G309" s="263">
        <f t="shared" si="218"/>
        <v>0</v>
      </c>
      <c r="H309" s="238"/>
      <c r="I309" s="238"/>
      <c r="J309" s="238"/>
      <c r="K309" s="383">
        <v>1</v>
      </c>
      <c r="L309" s="263">
        <f t="shared" si="219"/>
        <v>0</v>
      </c>
      <c r="M309" s="238"/>
      <c r="N309" s="238"/>
      <c r="O309" s="238"/>
      <c r="P309" s="383">
        <v>0</v>
      </c>
      <c r="Q309" s="263">
        <f t="shared" si="220"/>
        <v>0</v>
      </c>
      <c r="R309" s="238"/>
      <c r="S309" s="238"/>
      <c r="T309" s="238"/>
      <c r="U309" s="250">
        <v>0</v>
      </c>
      <c r="V309" s="263">
        <f t="shared" si="221"/>
        <v>0</v>
      </c>
      <c r="W309" s="238"/>
      <c r="X309" s="238"/>
      <c r="Y309" s="238"/>
      <c r="Z309" s="243" t="s">
        <v>201</v>
      </c>
      <c r="AA309" s="299"/>
      <c r="AB309" s="299"/>
      <c r="AC309" s="300"/>
      <c r="AD309" s="300"/>
      <c r="AE309" s="300">
        <v>5</v>
      </c>
      <c r="AF309" s="300"/>
      <c r="AG309" s="300"/>
    </row>
    <row r="310" spans="1:34" s="354" customFormat="1" ht="32.25" hidden="1" customHeight="1">
      <c r="A310" s="355"/>
      <c r="B310" s="353" t="s">
        <v>236</v>
      </c>
      <c r="C310" s="159" t="s">
        <v>11</v>
      </c>
      <c r="D310" s="382">
        <v>80</v>
      </c>
      <c r="E310" s="263">
        <f t="shared" si="217"/>
        <v>0</v>
      </c>
      <c r="F310" s="250">
        <v>0</v>
      </c>
      <c r="G310" s="263">
        <f t="shared" si="218"/>
        <v>0</v>
      </c>
      <c r="H310" s="238"/>
      <c r="I310" s="238"/>
      <c r="J310" s="238"/>
      <c r="K310" s="383">
        <v>40</v>
      </c>
      <c r="L310" s="263">
        <f t="shared" si="219"/>
        <v>0</v>
      </c>
      <c r="M310" s="238"/>
      <c r="N310" s="238"/>
      <c r="O310" s="238"/>
      <c r="P310" s="383">
        <v>40</v>
      </c>
      <c r="Q310" s="263">
        <f t="shared" si="220"/>
        <v>0</v>
      </c>
      <c r="R310" s="238"/>
      <c r="S310" s="238"/>
      <c r="T310" s="238"/>
      <c r="U310" s="250">
        <v>0</v>
      </c>
      <c r="V310" s="263">
        <f t="shared" si="221"/>
        <v>0</v>
      </c>
      <c r="W310" s="238"/>
      <c r="X310" s="238"/>
      <c r="Y310" s="238"/>
      <c r="Z310" s="243" t="s">
        <v>201</v>
      </c>
      <c r="AA310" s="299"/>
      <c r="AB310" s="299"/>
      <c r="AC310" s="300"/>
      <c r="AD310" s="300"/>
      <c r="AE310" s="300">
        <v>5</v>
      </c>
      <c r="AF310" s="300"/>
      <c r="AG310" s="300"/>
    </row>
    <row r="311" spans="1:34" s="297" customFormat="1" ht="22.5" customHeight="1">
      <c r="A311" s="196"/>
      <c r="B311" s="208" t="s">
        <v>480</v>
      </c>
      <c r="C311" s="214" t="s">
        <v>11</v>
      </c>
      <c r="D311" s="251">
        <v>456500</v>
      </c>
      <c r="E311" s="263">
        <f t="shared" si="217"/>
        <v>263991</v>
      </c>
      <c r="F311" s="251">
        <v>114125</v>
      </c>
      <c r="G311" s="263">
        <f t="shared" si="218"/>
        <v>34153</v>
      </c>
      <c r="H311" s="356">
        <f t="shared" ref="H311:I311" si="222">SUM(H313)</f>
        <v>0</v>
      </c>
      <c r="I311" s="356">
        <f t="shared" si="222"/>
        <v>5977</v>
      </c>
      <c r="J311" s="356">
        <f>SUM(J313)</f>
        <v>28176</v>
      </c>
      <c r="K311" s="251">
        <v>114125</v>
      </c>
      <c r="L311" s="263">
        <f t="shared" si="219"/>
        <v>78217</v>
      </c>
      <c r="M311" s="356">
        <f t="shared" ref="M311:N311" si="223">SUM(M313)</f>
        <v>25715</v>
      </c>
      <c r="N311" s="356">
        <f t="shared" si="223"/>
        <v>31344</v>
      </c>
      <c r="O311" s="356">
        <f>SUM(O313)</f>
        <v>21158</v>
      </c>
      <c r="P311" s="251">
        <v>114125</v>
      </c>
      <c r="Q311" s="263">
        <f t="shared" si="220"/>
        <v>61002</v>
      </c>
      <c r="R311" s="356">
        <f t="shared" ref="R311:S311" si="224">SUM(R313)</f>
        <v>11083</v>
      </c>
      <c r="S311" s="356">
        <f t="shared" si="224"/>
        <v>44555</v>
      </c>
      <c r="T311" s="356">
        <f>SUM(T313)</f>
        <v>5364</v>
      </c>
      <c r="U311" s="251">
        <v>114125</v>
      </c>
      <c r="V311" s="263">
        <f t="shared" si="221"/>
        <v>90619</v>
      </c>
      <c r="W311" s="356">
        <f t="shared" ref="W311:X311" si="225">SUM(W313)</f>
        <v>20952</v>
      </c>
      <c r="X311" s="356">
        <f t="shared" si="225"/>
        <v>39334</v>
      </c>
      <c r="Y311" s="356">
        <f>SUM(Y313)</f>
        <v>30333</v>
      </c>
      <c r="Z311" s="209"/>
      <c r="AA311" s="296"/>
      <c r="AB311" s="178" t="s">
        <v>522</v>
      </c>
      <c r="AC311" s="179"/>
      <c r="AD311" s="179"/>
      <c r="AE311" s="179"/>
      <c r="AF311" s="179"/>
      <c r="AG311" s="179"/>
    </row>
    <row r="312" spans="1:34" s="291" customFormat="1" ht="15.75" hidden="1">
      <c r="A312" s="77"/>
      <c r="B312" s="77" t="s">
        <v>237</v>
      </c>
      <c r="C312" s="53" t="s">
        <v>11</v>
      </c>
      <c r="D312" s="251">
        <v>276500</v>
      </c>
      <c r="E312" s="263">
        <f t="shared" si="217"/>
        <v>0</v>
      </c>
      <c r="F312" s="384">
        <v>69125</v>
      </c>
      <c r="G312" s="263">
        <f t="shared" si="218"/>
        <v>0</v>
      </c>
      <c r="H312" s="238"/>
      <c r="I312" s="238"/>
      <c r="J312" s="238"/>
      <c r="K312" s="384">
        <v>69125</v>
      </c>
      <c r="L312" s="263">
        <f t="shared" si="219"/>
        <v>0</v>
      </c>
      <c r="M312" s="238"/>
      <c r="N312" s="238"/>
      <c r="O312" s="238"/>
      <c r="P312" s="384">
        <v>69125</v>
      </c>
      <c r="Q312" s="263">
        <f t="shared" si="220"/>
        <v>0</v>
      </c>
      <c r="R312" s="238"/>
      <c r="S312" s="238"/>
      <c r="T312" s="238"/>
      <c r="U312" s="384">
        <v>69125</v>
      </c>
      <c r="V312" s="263">
        <f t="shared" si="221"/>
        <v>0</v>
      </c>
      <c r="W312" s="238"/>
      <c r="X312" s="238"/>
      <c r="Y312" s="238"/>
      <c r="Z312" s="243" t="s">
        <v>201</v>
      </c>
      <c r="AA312" s="178"/>
      <c r="AB312" s="178"/>
      <c r="AC312" s="179"/>
      <c r="AD312" s="179"/>
      <c r="AE312" s="179">
        <v>5</v>
      </c>
      <c r="AF312" s="179"/>
      <c r="AG312" s="179"/>
    </row>
    <row r="313" spans="1:34" s="45" customFormat="1" ht="23.25" customHeight="1">
      <c r="A313" s="190"/>
      <c r="B313" s="77" t="s">
        <v>238</v>
      </c>
      <c r="C313" s="53" t="s">
        <v>129</v>
      </c>
      <c r="D313" s="238">
        <v>180000</v>
      </c>
      <c r="E313" s="237">
        <f t="shared" si="217"/>
        <v>263991</v>
      </c>
      <c r="F313" s="238">
        <v>45000</v>
      </c>
      <c r="G313" s="237">
        <f t="shared" si="218"/>
        <v>34153</v>
      </c>
      <c r="H313" s="266">
        <f>SUM([1]service!H313)</f>
        <v>0</v>
      </c>
      <c r="I313" s="266">
        <f>SUM([2]service!I313)</f>
        <v>5977</v>
      </c>
      <c r="J313" s="266">
        <f>SUM([3]service!J313)</f>
        <v>28176</v>
      </c>
      <c r="K313" s="238">
        <v>45000</v>
      </c>
      <c r="L313" s="237">
        <f t="shared" si="219"/>
        <v>78217</v>
      </c>
      <c r="M313" s="266">
        <f>SUM([4]service!M313)</f>
        <v>25715</v>
      </c>
      <c r="N313" s="266">
        <f>SUM([5]service!N313)</f>
        <v>31344</v>
      </c>
      <c r="O313" s="266">
        <f>SUM([6]service!O313)</f>
        <v>21158</v>
      </c>
      <c r="P313" s="238">
        <v>45000</v>
      </c>
      <c r="Q313" s="237">
        <f t="shared" si="220"/>
        <v>61002</v>
      </c>
      <c r="R313" s="266">
        <f>SUM([7]service!R313)</f>
        <v>11083</v>
      </c>
      <c r="S313" s="266">
        <f>SUM([8]service!S313)</f>
        <v>44555</v>
      </c>
      <c r="T313" s="266">
        <f>SUM([9]service!T313)</f>
        <v>5364</v>
      </c>
      <c r="U313" s="238">
        <v>45000</v>
      </c>
      <c r="V313" s="237">
        <f t="shared" si="221"/>
        <v>90619</v>
      </c>
      <c r="W313" s="266">
        <f>SUM([10]service!W313)</f>
        <v>20952</v>
      </c>
      <c r="X313" s="266">
        <f>SUM([11]service!X313)</f>
        <v>39334</v>
      </c>
      <c r="Y313" s="266">
        <f>SUM([12]service!Y313)</f>
        <v>30333</v>
      </c>
      <c r="Z313" s="209" t="s">
        <v>382</v>
      </c>
      <c r="AA313" s="6"/>
      <c r="AB313" s="6"/>
      <c r="AC313" s="21"/>
      <c r="AD313" s="21"/>
      <c r="AE313" s="21">
        <v>21</v>
      </c>
      <c r="AF313" s="21"/>
      <c r="AG313" s="21"/>
    </row>
    <row r="314" spans="1:34" s="163" customFormat="1" ht="15.75" hidden="1">
      <c r="A314" s="160"/>
      <c r="B314" s="205" t="s">
        <v>481</v>
      </c>
      <c r="C314" s="113" t="s">
        <v>31</v>
      </c>
      <c r="D314" s="250">
        <v>2</v>
      </c>
      <c r="E314" s="237">
        <f t="shared" si="217"/>
        <v>0</v>
      </c>
      <c r="F314" s="250">
        <v>1</v>
      </c>
      <c r="G314" s="237">
        <f t="shared" si="218"/>
        <v>0</v>
      </c>
      <c r="H314" s="250">
        <f>SUM(H315:H316)</f>
        <v>0</v>
      </c>
      <c r="I314" s="250">
        <f>SUM(I315:I316)</f>
        <v>0</v>
      </c>
      <c r="J314" s="250">
        <f>SUM(J315:J316)</f>
        <v>0</v>
      </c>
      <c r="K314" s="250">
        <f t="shared" ref="K314" si="226">SUM(K315:K316)</f>
        <v>0</v>
      </c>
      <c r="L314" s="237">
        <f t="shared" si="219"/>
        <v>0</v>
      </c>
      <c r="M314" s="250">
        <f>SUM(M315:M316)</f>
        <v>0</v>
      </c>
      <c r="N314" s="250">
        <f>SUM(N315:N316)</f>
        <v>0</v>
      </c>
      <c r="O314" s="250">
        <f>SUM(O315:O316)</f>
        <v>0</v>
      </c>
      <c r="P314" s="250">
        <v>0</v>
      </c>
      <c r="Q314" s="237">
        <f t="shared" si="220"/>
        <v>0</v>
      </c>
      <c r="R314" s="250">
        <f>SUM(R315:R316)</f>
        <v>0</v>
      </c>
      <c r="S314" s="250">
        <f>SUM(S315:S316)</f>
        <v>0</v>
      </c>
      <c r="T314" s="250">
        <f>SUM(T315:T316)</f>
        <v>0</v>
      </c>
      <c r="U314" s="250">
        <v>1</v>
      </c>
      <c r="V314" s="237">
        <f t="shared" si="221"/>
        <v>0</v>
      </c>
      <c r="W314" s="250">
        <f>SUM(W315:W316)</f>
        <v>0</v>
      </c>
      <c r="X314" s="250">
        <f>SUM(X315:X316)</f>
        <v>0</v>
      </c>
      <c r="Y314" s="250">
        <f>SUM(Y315:Y316)</f>
        <v>0</v>
      </c>
      <c r="Z314" s="209"/>
      <c r="AA314" s="157"/>
      <c r="AB314" s="161" t="s">
        <v>505</v>
      </c>
      <c r="AC314" s="290"/>
      <c r="AD314" s="290"/>
      <c r="AE314" s="290"/>
      <c r="AF314" s="290"/>
      <c r="AG314" s="290"/>
      <c r="AH314" s="162"/>
    </row>
    <row r="315" spans="1:34" s="300" customFormat="1" ht="27.75" hidden="1" customHeight="1">
      <c r="A315" s="75"/>
      <c r="B315" s="75" t="s">
        <v>263</v>
      </c>
      <c r="C315" s="53" t="s">
        <v>31</v>
      </c>
      <c r="D315" s="236">
        <v>1</v>
      </c>
      <c r="E315" s="263">
        <f t="shared" si="217"/>
        <v>0</v>
      </c>
      <c r="F315" s="236">
        <v>1</v>
      </c>
      <c r="G315" s="263">
        <f t="shared" si="218"/>
        <v>0</v>
      </c>
      <c r="H315" s="238"/>
      <c r="I315" s="238"/>
      <c r="J315" s="238"/>
      <c r="K315" s="236">
        <v>0</v>
      </c>
      <c r="L315" s="263">
        <f t="shared" si="219"/>
        <v>0</v>
      </c>
      <c r="M315" s="238"/>
      <c r="N315" s="238"/>
      <c r="O315" s="238"/>
      <c r="P315" s="236">
        <v>0</v>
      </c>
      <c r="Q315" s="263">
        <f t="shared" si="220"/>
        <v>0</v>
      </c>
      <c r="R315" s="238"/>
      <c r="S315" s="238"/>
      <c r="T315" s="238"/>
      <c r="U315" s="236">
        <v>0</v>
      </c>
      <c r="V315" s="263">
        <f t="shared" si="221"/>
        <v>0</v>
      </c>
      <c r="W315" s="238"/>
      <c r="X315" s="238"/>
      <c r="Y315" s="238"/>
      <c r="Z315" s="243" t="s">
        <v>201</v>
      </c>
      <c r="AA315" s="357"/>
      <c r="AB315" s="299"/>
      <c r="AE315" s="300">
        <v>5</v>
      </c>
    </row>
    <row r="316" spans="1:34" s="354" customFormat="1" ht="29.25" hidden="1" customHeight="1">
      <c r="A316" s="75"/>
      <c r="B316" s="75" t="s">
        <v>264</v>
      </c>
      <c r="C316" s="53" t="s">
        <v>31</v>
      </c>
      <c r="D316" s="236">
        <v>1</v>
      </c>
      <c r="E316" s="263">
        <f t="shared" si="217"/>
        <v>0</v>
      </c>
      <c r="F316" s="236">
        <v>0</v>
      </c>
      <c r="G316" s="263">
        <f t="shared" si="218"/>
        <v>0</v>
      </c>
      <c r="H316" s="238"/>
      <c r="I316" s="238"/>
      <c r="J316" s="238"/>
      <c r="K316" s="236">
        <v>0</v>
      </c>
      <c r="L316" s="263">
        <f t="shared" si="219"/>
        <v>0</v>
      </c>
      <c r="M316" s="238"/>
      <c r="N316" s="238"/>
      <c r="O316" s="238"/>
      <c r="P316" s="236">
        <v>0</v>
      </c>
      <c r="Q316" s="263">
        <f t="shared" si="220"/>
        <v>0</v>
      </c>
      <c r="R316" s="238"/>
      <c r="S316" s="238"/>
      <c r="T316" s="238"/>
      <c r="U316" s="236">
        <v>1</v>
      </c>
      <c r="V316" s="263">
        <f t="shared" si="221"/>
        <v>0</v>
      </c>
      <c r="W316" s="238"/>
      <c r="X316" s="238"/>
      <c r="Y316" s="238"/>
      <c r="Z316" s="243" t="s">
        <v>201</v>
      </c>
      <c r="AA316" s="299"/>
      <c r="AB316" s="299"/>
      <c r="AC316" s="300"/>
      <c r="AD316" s="300"/>
      <c r="AE316" s="300">
        <v>5</v>
      </c>
      <c r="AF316" s="300"/>
      <c r="AG316" s="300"/>
    </row>
    <row r="317" spans="1:34" s="17" customFormat="1" ht="15.75" hidden="1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B317" s="15"/>
    </row>
    <row r="318" spans="1:34" s="17" customFormat="1" ht="15.75" hidden="1">
      <c r="A318" s="424" t="s">
        <v>322</v>
      </c>
      <c r="B318" s="425"/>
      <c r="C318" s="425"/>
      <c r="D318" s="398"/>
      <c r="E318" s="398"/>
      <c r="F318" s="398"/>
      <c r="G318" s="398"/>
      <c r="H318" s="398"/>
      <c r="I318" s="398"/>
      <c r="J318" s="398"/>
      <c r="K318" s="398"/>
      <c r="L318" s="398"/>
      <c r="M318" s="398"/>
      <c r="N318" s="398"/>
      <c r="O318" s="398"/>
      <c r="P318" s="398"/>
      <c r="Q318" s="398"/>
      <c r="R318" s="398"/>
      <c r="S318" s="398"/>
      <c r="T318" s="398"/>
      <c r="U318" s="398"/>
      <c r="V318" s="398"/>
      <c r="W318" s="398"/>
      <c r="X318" s="398"/>
      <c r="Y318" s="398"/>
      <c r="Z318" s="398"/>
      <c r="AA318" s="165"/>
      <c r="AB318" s="15"/>
    </row>
    <row r="319" spans="1:34" s="17" customFormat="1" ht="15.75" hidden="1">
      <c r="A319" s="424"/>
      <c r="B319" s="425"/>
      <c r="C319" s="425"/>
      <c r="D319" s="398"/>
      <c r="E319" s="398"/>
      <c r="F319" s="398"/>
      <c r="G319" s="398"/>
      <c r="H319" s="398"/>
      <c r="I319" s="398"/>
      <c r="J319" s="398"/>
      <c r="K319" s="398"/>
      <c r="L319" s="398"/>
      <c r="M319" s="398"/>
      <c r="N319" s="398"/>
      <c r="O319" s="398"/>
      <c r="P319" s="398"/>
      <c r="Q319" s="398"/>
      <c r="R319" s="398"/>
      <c r="S319" s="398"/>
      <c r="T319" s="398"/>
      <c r="U319" s="398"/>
      <c r="V319" s="398"/>
      <c r="W319" s="398"/>
      <c r="X319" s="398"/>
      <c r="Y319" s="398"/>
      <c r="Z319" s="398"/>
      <c r="AB319" s="15"/>
    </row>
    <row r="320" spans="1:34" s="17" customFormat="1" ht="15.75" hidden="1">
      <c r="A320" s="164"/>
      <c r="B320" s="164"/>
      <c r="C320" s="164"/>
      <c r="D320" s="426"/>
      <c r="E320" s="426"/>
      <c r="F320" s="427"/>
      <c r="G320" s="427"/>
      <c r="H320" s="427"/>
      <c r="I320" s="427"/>
      <c r="J320" s="427"/>
      <c r="K320" s="427"/>
      <c r="L320" s="427"/>
      <c r="M320" s="427"/>
      <c r="N320" s="427"/>
      <c r="O320" s="427"/>
      <c r="P320" s="427"/>
      <c r="Q320" s="427"/>
      <c r="R320" s="427"/>
      <c r="S320" s="427"/>
      <c r="T320" s="427"/>
      <c r="U320" s="427"/>
      <c r="V320" s="427"/>
      <c r="W320" s="427"/>
      <c r="X320" s="427"/>
      <c r="Y320" s="427"/>
      <c r="Z320" s="427"/>
      <c r="AB320" s="15"/>
    </row>
    <row r="321" spans="1:28" s="17" customFormat="1" ht="15.75" hidden="1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B321" s="15"/>
    </row>
    <row r="322" spans="1:28" s="17" customFormat="1" ht="15.75" hidden="1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B322" s="15"/>
    </row>
    <row r="323" spans="1:28" s="17" customFormat="1" ht="22.5" hidden="1" customHeight="1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B323" s="15"/>
    </row>
    <row r="324" spans="1:28" hidden="1"/>
    <row r="325" spans="1:28" s="15" customFormat="1" ht="20.25" hidden="1" customHeight="1">
      <c r="A325" s="404" t="s">
        <v>14</v>
      </c>
      <c r="B325" s="404"/>
      <c r="C325" s="404"/>
      <c r="D325" s="404"/>
      <c r="E325" s="404"/>
      <c r="F325" s="404"/>
      <c r="G325" s="404"/>
      <c r="H325" s="404"/>
      <c r="I325" s="404"/>
      <c r="J325" s="404"/>
      <c r="K325" s="404"/>
      <c r="L325" s="404"/>
      <c r="M325" s="404"/>
      <c r="N325" s="404"/>
      <c r="O325" s="404"/>
      <c r="P325" s="404"/>
      <c r="Q325" s="404"/>
      <c r="R325" s="404"/>
      <c r="S325" s="404"/>
      <c r="T325" s="404"/>
      <c r="U325" s="404"/>
      <c r="V325" s="404"/>
      <c r="W325" s="404"/>
      <c r="X325" s="404"/>
      <c r="Y325" s="404"/>
      <c r="Z325" s="404"/>
    </row>
    <row r="326" spans="1:28" s="167" customFormat="1" ht="15.75" hidden="1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8" s="15" customFormat="1" ht="15.75" hidden="1">
      <c r="A327" s="168"/>
      <c r="B327" s="169" t="s">
        <v>448</v>
      </c>
      <c r="C327" s="170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</row>
    <row r="328" spans="1:28" s="15" customFormat="1" ht="15.75" hidden="1">
      <c r="A328" s="168"/>
      <c r="B328" s="171" t="s">
        <v>449</v>
      </c>
      <c r="C328" s="170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</row>
    <row r="329" spans="1:28" s="15" customFormat="1" ht="15.75" hidden="1">
      <c r="A329" s="168"/>
      <c r="B329" s="171" t="s">
        <v>450</v>
      </c>
      <c r="C329" s="170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</row>
    <row r="330" spans="1:28" s="15" customFormat="1" ht="39.75" hidden="1" customHeight="1">
      <c r="A330" s="168"/>
      <c r="B330" s="171" t="s">
        <v>451</v>
      </c>
      <c r="C330" s="170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</row>
    <row r="331" spans="1:28" s="15" customFormat="1" ht="15.75" hidden="1">
      <c r="A331" s="168"/>
      <c r="B331" s="171" t="s">
        <v>452</v>
      </c>
      <c r="C331" s="170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</row>
    <row r="332" spans="1:28" s="15" customFormat="1" ht="15.75" hidden="1">
      <c r="A332" s="172" t="s">
        <v>16</v>
      </c>
      <c r="C332" s="170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</row>
    <row r="333" spans="1:28" s="15" customFormat="1" ht="15.75" hidden="1">
      <c r="A333" s="168"/>
      <c r="B333" s="169" t="s">
        <v>453</v>
      </c>
      <c r="C333" s="170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</row>
    <row r="334" spans="1:28" s="15" customFormat="1" ht="15.75" hidden="1">
      <c r="A334" s="173" t="s">
        <v>15</v>
      </c>
      <c r="B334" s="169"/>
      <c r="C334" s="170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</row>
    <row r="335" spans="1:28" s="15" customFormat="1" ht="15.75" hidden="1">
      <c r="A335" s="168"/>
      <c r="B335" s="174" t="s">
        <v>454</v>
      </c>
      <c r="C335" s="170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</row>
    <row r="336" spans="1:28" s="15" customFormat="1" ht="15.75" hidden="1">
      <c r="A336" s="168"/>
      <c r="B336" s="174" t="s">
        <v>455</v>
      </c>
      <c r="C336" s="170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</row>
    <row r="337" spans="1:25" hidden="1">
      <c r="A337" s="173" t="s">
        <v>18</v>
      </c>
    </row>
    <row r="338" spans="1:25" hidden="1">
      <c r="B338" s="174" t="s">
        <v>456</v>
      </c>
    </row>
    <row r="339" spans="1:25" hidden="1">
      <c r="B339" s="174" t="s">
        <v>457</v>
      </c>
    </row>
    <row r="340" spans="1:25" hidden="1">
      <c r="B340" s="174" t="s">
        <v>458</v>
      </c>
    </row>
    <row r="341" spans="1:25" s="15" customFormat="1" ht="15.75" hidden="1">
      <c r="A341" s="168"/>
      <c r="B341" s="174" t="s">
        <v>459</v>
      </c>
      <c r="C341" s="170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</row>
    <row r="342" spans="1:25" hidden="1"/>
    <row r="343" spans="1:25" hidden="1"/>
    <row r="344" spans="1:25" hidden="1">
      <c r="B344" s="12" t="s">
        <v>281</v>
      </c>
    </row>
    <row r="345" spans="1:25" hidden="1">
      <c r="B345" s="12" t="s">
        <v>282</v>
      </c>
    </row>
    <row r="346" spans="1:25" hidden="1">
      <c r="B346" s="12" t="s">
        <v>460</v>
      </c>
    </row>
    <row r="347" spans="1:25" hidden="1">
      <c r="B347" s="12" t="s">
        <v>283</v>
      </c>
    </row>
    <row r="348" spans="1:25" hidden="1">
      <c r="B348" s="169" t="s">
        <v>284</v>
      </c>
    </row>
    <row r="349" spans="1:25" hidden="1"/>
    <row r="350" spans="1:25" hidden="1"/>
    <row r="351" spans="1:25" hidden="1"/>
    <row r="352" spans="1:25" hidden="1">
      <c r="B352" s="12" t="s">
        <v>487</v>
      </c>
    </row>
    <row r="353" spans="2:2" hidden="1">
      <c r="B353" s="12" t="s">
        <v>489</v>
      </c>
    </row>
    <row r="354" spans="2:2" hidden="1">
      <c r="B354" s="12" t="s">
        <v>492</v>
      </c>
    </row>
    <row r="355" spans="2:2" hidden="1">
      <c r="B355" s="12" t="s">
        <v>494</v>
      </c>
    </row>
    <row r="356" spans="2:2" hidden="1"/>
    <row r="357" spans="2:2" hidden="1">
      <c r="B357" s="12" t="s">
        <v>507</v>
      </c>
    </row>
    <row r="358" spans="2:2" hidden="1">
      <c r="B358" s="12" t="s">
        <v>508</v>
      </c>
    </row>
    <row r="359" spans="2:2" hidden="1">
      <c r="B359" s="284" t="s">
        <v>506</v>
      </c>
    </row>
    <row r="360" spans="2:2" hidden="1"/>
  </sheetData>
  <dataConsolidate/>
  <mergeCells count="19"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  <mergeCell ref="AC254:AG254"/>
    <mergeCell ref="A3:Z3"/>
    <mergeCell ref="A4:Z4"/>
    <mergeCell ref="A5:A7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484</v>
      </c>
    </row>
    <row r="5" spans="2:2">
      <c r="B5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</vt:lpstr>
      <vt:lpstr>สูตร</vt:lpstr>
      <vt:lpstr>service!Print_Titles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2015-10-07T08:25:29Z</dcterms:modified>
</cp:coreProperties>
</file>