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5480" windowHeight="11070"/>
  </bookViews>
  <sheets>
    <sheet name="total_service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Print_Area" localSheetId="0">total_service!$A$1:$U$264</definedName>
    <definedName name="_xlnm.Print_Titles" localSheetId="0">total_service!$3:$5</definedName>
  </definedNames>
  <calcPr calcId="145621"/>
</workbook>
</file>

<file path=xl/calcChain.xml><?xml version="1.0" encoding="utf-8"?>
<calcChain xmlns="http://schemas.openxmlformats.org/spreadsheetml/2006/main">
  <c r="D96" i="3" l="1"/>
  <c r="F96" i="3"/>
  <c r="K96" i="3"/>
  <c r="P96" i="3"/>
  <c r="U96" i="3"/>
  <c r="D130" i="3"/>
  <c r="F130" i="3"/>
  <c r="K130" i="3"/>
  <c r="P130" i="3"/>
  <c r="U130" i="3"/>
  <c r="D240" i="3" l="1"/>
  <c r="F240" i="3"/>
  <c r="K240" i="3"/>
  <c r="P240" i="3"/>
  <c r="U240" i="3"/>
  <c r="D257" i="3"/>
  <c r="F257" i="3"/>
  <c r="K257" i="3"/>
  <c r="P257" i="3"/>
  <c r="U257" i="3"/>
  <c r="D92" i="3"/>
  <c r="K92" i="3"/>
  <c r="D93" i="3"/>
  <c r="F93" i="3"/>
  <c r="F92" i="3" s="1"/>
  <c r="K93" i="3"/>
  <c r="P93" i="3"/>
  <c r="P92" i="3" s="1"/>
  <c r="U93" i="3"/>
  <c r="U92" i="3" s="1"/>
  <c r="D75" i="3"/>
  <c r="F75" i="3"/>
  <c r="K75" i="3"/>
  <c r="P75" i="3"/>
  <c r="U75" i="3"/>
  <c r="D74" i="3"/>
  <c r="D66" i="3" s="1"/>
  <c r="F74" i="3"/>
  <c r="F66" i="3" s="1"/>
  <c r="K74" i="3"/>
  <c r="K66" i="3" s="1"/>
  <c r="P74" i="3"/>
  <c r="P66" i="3" s="1"/>
  <c r="U74" i="3"/>
  <c r="U66" i="3" s="1"/>
  <c r="D211" i="3" l="1"/>
  <c r="F211" i="3"/>
  <c r="K211" i="3"/>
  <c r="P211" i="3"/>
  <c r="U211" i="3"/>
  <c r="U198" i="3" s="1"/>
  <c r="D203" i="3"/>
  <c r="F203" i="3"/>
  <c r="K203" i="3"/>
  <c r="P203" i="3"/>
  <c r="U203" i="3"/>
  <c r="D185" i="3"/>
  <c r="D184" i="3" s="1"/>
  <c r="F185" i="3"/>
  <c r="F184" i="3" s="1"/>
  <c r="K185" i="3"/>
  <c r="K184" i="3" s="1"/>
  <c r="P185" i="3"/>
  <c r="P184" i="3" s="1"/>
  <c r="U185" i="3"/>
  <c r="U184" i="3" s="1"/>
  <c r="D178" i="3"/>
  <c r="D172" i="3"/>
  <c r="D171" i="3"/>
  <c r="D143" i="3"/>
  <c r="F143" i="3"/>
  <c r="K143" i="3"/>
  <c r="P143" i="3"/>
  <c r="U143" i="3"/>
  <c r="F178" i="3"/>
  <c r="K178" i="3"/>
  <c r="P178" i="3"/>
  <c r="U178" i="3"/>
  <c r="F172" i="3"/>
  <c r="K172" i="3"/>
  <c r="P172" i="3"/>
  <c r="U172" i="3"/>
  <c r="F171" i="3"/>
  <c r="K171" i="3"/>
  <c r="P171" i="3"/>
  <c r="U171" i="3"/>
  <c r="Y245" i="3"/>
  <c r="Y240" i="3" s="1"/>
  <c r="Y228" i="3" s="1"/>
  <c r="X245" i="3"/>
  <c r="X240" i="3" s="1"/>
  <c r="X228" i="3" s="1"/>
  <c r="W245" i="3"/>
  <c r="W240" i="3" s="1"/>
  <c r="W228" i="3" s="1"/>
  <c r="T245" i="3"/>
  <c r="T240" i="3" s="1"/>
  <c r="T228" i="3" s="1"/>
  <c r="S245" i="3"/>
  <c r="S240" i="3" s="1"/>
  <c r="S228" i="3" s="1"/>
  <c r="R245" i="3"/>
  <c r="R240" i="3" s="1"/>
  <c r="R228" i="3" s="1"/>
  <c r="O245" i="3"/>
  <c r="O240" i="3" s="1"/>
  <c r="O228" i="3" s="1"/>
  <c r="N245" i="3"/>
  <c r="N240" i="3" s="1"/>
  <c r="N228" i="3" s="1"/>
  <c r="M245" i="3"/>
  <c r="M240" i="3" s="1"/>
  <c r="M228" i="3" s="1"/>
  <c r="J245" i="3"/>
  <c r="J240" i="3" s="1"/>
  <c r="J228" i="3" s="1"/>
  <c r="I245" i="3"/>
  <c r="I240" i="3" s="1"/>
  <c r="I228" i="3" s="1"/>
  <c r="H245" i="3"/>
  <c r="H240" i="3" s="1"/>
  <c r="H228" i="3" s="1"/>
  <c r="Y188" i="3" l="1"/>
  <c r="X188" i="3"/>
  <c r="W188" i="3"/>
  <c r="J182" i="3"/>
  <c r="I182" i="3"/>
  <c r="H182" i="3"/>
  <c r="Y152" i="3"/>
  <c r="X152" i="3"/>
  <c r="W152" i="3"/>
  <c r="T145" i="3"/>
  <c r="S145" i="3"/>
  <c r="R145" i="3"/>
  <c r="J145" i="3"/>
  <c r="I145" i="3"/>
  <c r="H145" i="3"/>
  <c r="Y134" i="3"/>
  <c r="X134" i="3"/>
  <c r="W134" i="3"/>
  <c r="O209" i="3"/>
  <c r="N209" i="3"/>
  <c r="M209" i="3"/>
  <c r="O189" i="3"/>
  <c r="N189" i="3"/>
  <c r="M189" i="3"/>
  <c r="J189" i="3"/>
  <c r="I189" i="3"/>
  <c r="H189" i="3"/>
  <c r="H209" i="3"/>
  <c r="I209" i="3"/>
  <c r="J209" i="3"/>
  <c r="T209" i="3"/>
  <c r="S209" i="3"/>
  <c r="R209" i="3"/>
  <c r="Y209" i="3"/>
  <c r="X209" i="3"/>
  <c r="W209" i="3"/>
  <c r="Y182" i="3"/>
  <c r="X182" i="3"/>
  <c r="W182" i="3"/>
  <c r="Y189" i="3"/>
  <c r="X189" i="3"/>
  <c r="W189" i="3"/>
  <c r="Y180" i="3"/>
  <c r="X180" i="3"/>
  <c r="W180" i="3"/>
  <c r="Y145" i="3"/>
  <c r="X145" i="3"/>
  <c r="W145" i="3"/>
  <c r="Y77" i="3"/>
  <c r="X77" i="3"/>
  <c r="W77" i="3"/>
  <c r="T107" i="3"/>
  <c r="S107" i="3"/>
  <c r="R107" i="3"/>
  <c r="T134" i="3"/>
  <c r="S134" i="3"/>
  <c r="R134" i="3"/>
  <c r="T189" i="3"/>
  <c r="S189" i="3"/>
  <c r="R189" i="3"/>
  <c r="T180" i="3"/>
  <c r="S180" i="3"/>
  <c r="R180" i="3"/>
  <c r="T182" i="3"/>
  <c r="S182" i="3"/>
  <c r="R182" i="3"/>
  <c r="T77" i="3"/>
  <c r="S77" i="3"/>
  <c r="R77" i="3"/>
  <c r="J180" i="3"/>
  <c r="I180" i="3"/>
  <c r="H180" i="3"/>
  <c r="O180" i="3"/>
  <c r="N180" i="3"/>
  <c r="M180" i="3"/>
  <c r="O182" i="3"/>
  <c r="N182" i="3"/>
  <c r="M182" i="3"/>
  <c r="O145" i="3"/>
  <c r="N145" i="3"/>
  <c r="M145" i="3"/>
  <c r="O77" i="3"/>
  <c r="N77" i="3"/>
  <c r="M77" i="3"/>
  <c r="J214" i="3"/>
  <c r="I214" i="3"/>
  <c r="H214" i="3"/>
  <c r="J208" i="3"/>
  <c r="I208" i="3"/>
  <c r="H208" i="3"/>
  <c r="J77" i="3"/>
  <c r="I77" i="3"/>
  <c r="H77" i="3"/>
  <c r="Y76" i="3"/>
  <c r="X76" i="3"/>
  <c r="W76" i="3"/>
  <c r="T76" i="3"/>
  <c r="S76" i="3"/>
  <c r="R76" i="3"/>
  <c r="O76" i="3"/>
  <c r="N76" i="3"/>
  <c r="M76" i="3"/>
  <c r="J76" i="3"/>
  <c r="I76" i="3"/>
  <c r="H76" i="3"/>
  <c r="Y214" i="3"/>
  <c r="X214" i="3"/>
  <c r="W214" i="3"/>
  <c r="Y208" i="3"/>
  <c r="X208" i="3"/>
  <c r="W208" i="3"/>
  <c r="Y144" i="3"/>
  <c r="X144" i="3"/>
  <c r="W144" i="3"/>
  <c r="Y121" i="3"/>
  <c r="X121" i="3"/>
  <c r="W121" i="3"/>
  <c r="Y107" i="3"/>
  <c r="X107" i="3"/>
  <c r="W107" i="3"/>
  <c r="Y97" i="3"/>
  <c r="X97" i="3"/>
  <c r="W97" i="3"/>
  <c r="Y94" i="3"/>
  <c r="X94" i="3"/>
  <c r="W94" i="3"/>
  <c r="T214" i="3"/>
  <c r="S214" i="3"/>
  <c r="R214" i="3"/>
  <c r="T208" i="3"/>
  <c r="S208" i="3"/>
  <c r="R208" i="3"/>
  <c r="T188" i="3"/>
  <c r="S188" i="3"/>
  <c r="R188" i="3"/>
  <c r="T152" i="3"/>
  <c r="S152" i="3"/>
  <c r="R152" i="3"/>
  <c r="T144" i="3"/>
  <c r="S144" i="3"/>
  <c r="R144" i="3"/>
  <c r="T121" i="3"/>
  <c r="S121" i="3"/>
  <c r="R121" i="3"/>
  <c r="T97" i="3"/>
  <c r="S97" i="3"/>
  <c r="R97" i="3"/>
  <c r="T94" i="3"/>
  <c r="S94" i="3"/>
  <c r="R94" i="3"/>
  <c r="O214" i="3"/>
  <c r="N214" i="3"/>
  <c r="M214" i="3"/>
  <c r="O208" i="3"/>
  <c r="N208" i="3"/>
  <c r="M208" i="3"/>
  <c r="O188" i="3"/>
  <c r="N188" i="3"/>
  <c r="M188" i="3"/>
  <c r="O152" i="3"/>
  <c r="N152" i="3"/>
  <c r="M152" i="3"/>
  <c r="O144" i="3"/>
  <c r="N144" i="3"/>
  <c r="M144" i="3"/>
  <c r="O121" i="3"/>
  <c r="N121" i="3"/>
  <c r="M121" i="3"/>
  <c r="O107" i="3"/>
  <c r="N107" i="3"/>
  <c r="M107" i="3"/>
  <c r="O97" i="3"/>
  <c r="N97" i="3"/>
  <c r="M97" i="3"/>
  <c r="O94" i="3"/>
  <c r="N94" i="3"/>
  <c r="M94" i="3"/>
  <c r="J188" i="3"/>
  <c r="I188" i="3"/>
  <c r="H188" i="3"/>
  <c r="J152" i="3"/>
  <c r="I152" i="3"/>
  <c r="H152" i="3"/>
  <c r="J144" i="3"/>
  <c r="I144" i="3"/>
  <c r="H144" i="3"/>
  <c r="J121" i="3"/>
  <c r="I121" i="3"/>
  <c r="H121" i="3"/>
  <c r="J107" i="3"/>
  <c r="I107" i="3"/>
  <c r="H107" i="3"/>
  <c r="J97" i="3"/>
  <c r="I97" i="3"/>
  <c r="H97" i="3"/>
  <c r="J94" i="3"/>
  <c r="I94" i="3"/>
  <c r="H94" i="3"/>
  <c r="Y73" i="3"/>
  <c r="X73" i="3"/>
  <c r="W73" i="3"/>
  <c r="T73" i="3"/>
  <c r="S73" i="3"/>
  <c r="R73" i="3"/>
  <c r="O73" i="3"/>
  <c r="N73" i="3"/>
  <c r="M73" i="3"/>
  <c r="J73" i="3"/>
  <c r="I73" i="3"/>
  <c r="H73" i="3"/>
  <c r="T213" i="3"/>
  <c r="S213" i="3"/>
  <c r="R213" i="3"/>
  <c r="Y213" i="3"/>
  <c r="X213" i="3"/>
  <c r="W213" i="3"/>
  <c r="Y259" i="3"/>
  <c r="Y257" i="3" s="1"/>
  <c r="Y232" i="3" s="1"/>
  <c r="X259" i="3"/>
  <c r="X257" i="3" s="1"/>
  <c r="X232" i="3" s="1"/>
  <c r="W259" i="3"/>
  <c r="W257" i="3" s="1"/>
  <c r="W232" i="3" s="1"/>
  <c r="Y207" i="3"/>
  <c r="X207" i="3"/>
  <c r="W207" i="3"/>
  <c r="Y196" i="3"/>
  <c r="X196" i="3"/>
  <c r="W196" i="3"/>
  <c r="Y193" i="3"/>
  <c r="X193" i="3"/>
  <c r="W193" i="3"/>
  <c r="Y187" i="3"/>
  <c r="X187" i="3"/>
  <c r="W187" i="3"/>
  <c r="Y186" i="3"/>
  <c r="X186" i="3"/>
  <c r="W186" i="3"/>
  <c r="Y179" i="3"/>
  <c r="X179" i="3"/>
  <c r="W179" i="3"/>
  <c r="Y176" i="3"/>
  <c r="X176" i="3"/>
  <c r="W176" i="3"/>
  <c r="Y175" i="3"/>
  <c r="X175" i="3"/>
  <c r="W175" i="3"/>
  <c r="Y174" i="3"/>
  <c r="X174" i="3"/>
  <c r="W174" i="3"/>
  <c r="Y173" i="3"/>
  <c r="X173" i="3"/>
  <c r="W173" i="3"/>
  <c r="Y156" i="3"/>
  <c r="X156" i="3"/>
  <c r="W156" i="3"/>
  <c r="Y155" i="3"/>
  <c r="X155" i="3"/>
  <c r="W155" i="3"/>
  <c r="Y154" i="3"/>
  <c r="X154" i="3"/>
  <c r="W154" i="3"/>
  <c r="Y149" i="3"/>
  <c r="X149" i="3"/>
  <c r="W149" i="3"/>
  <c r="Y146" i="3"/>
  <c r="X146" i="3"/>
  <c r="W146" i="3"/>
  <c r="Y139" i="3"/>
  <c r="X139" i="3"/>
  <c r="W139" i="3"/>
  <c r="Y136" i="3"/>
  <c r="X136" i="3"/>
  <c r="W136" i="3"/>
  <c r="Y132" i="3"/>
  <c r="Y130" i="3" s="1"/>
  <c r="X132" i="3"/>
  <c r="X130" i="3" s="1"/>
  <c r="W132" i="3"/>
  <c r="W130" i="3" s="1"/>
  <c r="T259" i="3"/>
  <c r="T257" i="3" s="1"/>
  <c r="T232" i="3" s="1"/>
  <c r="S259" i="3"/>
  <c r="S257" i="3" s="1"/>
  <c r="S232" i="3" s="1"/>
  <c r="R259" i="3"/>
  <c r="R257" i="3" s="1"/>
  <c r="R232" i="3" s="1"/>
  <c r="T207" i="3"/>
  <c r="S207" i="3"/>
  <c r="R207" i="3"/>
  <c r="T196" i="3"/>
  <c r="S196" i="3"/>
  <c r="R196" i="3"/>
  <c r="T193" i="3"/>
  <c r="S193" i="3"/>
  <c r="R193" i="3"/>
  <c r="T187" i="3"/>
  <c r="S187" i="3"/>
  <c r="R187" i="3"/>
  <c r="T186" i="3"/>
  <c r="S186" i="3"/>
  <c r="R186" i="3"/>
  <c r="T179" i="3"/>
  <c r="S179" i="3"/>
  <c r="R179" i="3"/>
  <c r="T176" i="3"/>
  <c r="S176" i="3"/>
  <c r="R176" i="3"/>
  <c r="T175" i="3"/>
  <c r="S175" i="3"/>
  <c r="R175" i="3"/>
  <c r="T174" i="3"/>
  <c r="S174" i="3"/>
  <c r="R174" i="3"/>
  <c r="T173" i="3"/>
  <c r="S173" i="3"/>
  <c r="R173" i="3"/>
  <c r="T156" i="3"/>
  <c r="S156" i="3"/>
  <c r="R156" i="3"/>
  <c r="T155" i="3"/>
  <c r="S155" i="3"/>
  <c r="R155" i="3"/>
  <c r="T154" i="3"/>
  <c r="S154" i="3"/>
  <c r="R154" i="3"/>
  <c r="T149" i="3"/>
  <c r="S149" i="3"/>
  <c r="R149" i="3"/>
  <c r="T146" i="3"/>
  <c r="S146" i="3"/>
  <c r="R146" i="3"/>
  <c r="T139" i="3"/>
  <c r="S139" i="3"/>
  <c r="R139" i="3"/>
  <c r="T136" i="3"/>
  <c r="S136" i="3"/>
  <c r="R136" i="3"/>
  <c r="T132" i="3"/>
  <c r="T130" i="3" s="1"/>
  <c r="S132" i="3"/>
  <c r="S130" i="3" s="1"/>
  <c r="R132" i="3"/>
  <c r="R130" i="3" s="1"/>
  <c r="O259" i="3"/>
  <c r="O257" i="3" s="1"/>
  <c r="O232" i="3" s="1"/>
  <c r="N259" i="3"/>
  <c r="N257" i="3" s="1"/>
  <c r="N232" i="3" s="1"/>
  <c r="M259" i="3"/>
  <c r="M257" i="3" s="1"/>
  <c r="M232" i="3" s="1"/>
  <c r="O213" i="3"/>
  <c r="N213" i="3"/>
  <c r="M213" i="3"/>
  <c r="O207" i="3"/>
  <c r="N207" i="3"/>
  <c r="M207" i="3"/>
  <c r="O196" i="3"/>
  <c r="N196" i="3"/>
  <c r="M196" i="3"/>
  <c r="O193" i="3"/>
  <c r="N193" i="3"/>
  <c r="M193" i="3"/>
  <c r="O187" i="3"/>
  <c r="N187" i="3"/>
  <c r="M187" i="3"/>
  <c r="O186" i="3"/>
  <c r="N186" i="3"/>
  <c r="M186" i="3"/>
  <c r="O179" i="3"/>
  <c r="N179" i="3"/>
  <c r="M179" i="3"/>
  <c r="O176" i="3"/>
  <c r="N176" i="3"/>
  <c r="M176" i="3"/>
  <c r="O175" i="3"/>
  <c r="N175" i="3"/>
  <c r="M175" i="3"/>
  <c r="O174" i="3"/>
  <c r="N174" i="3"/>
  <c r="M174" i="3"/>
  <c r="O173" i="3"/>
  <c r="N173" i="3"/>
  <c r="M173" i="3"/>
  <c r="O156" i="3"/>
  <c r="N156" i="3"/>
  <c r="M156" i="3"/>
  <c r="O155" i="3"/>
  <c r="N155" i="3"/>
  <c r="M155" i="3"/>
  <c r="O154" i="3"/>
  <c r="N154" i="3"/>
  <c r="M154" i="3"/>
  <c r="O149" i="3"/>
  <c r="N149" i="3"/>
  <c r="M149" i="3"/>
  <c r="O146" i="3"/>
  <c r="N146" i="3"/>
  <c r="M146" i="3"/>
  <c r="O139" i="3"/>
  <c r="N139" i="3"/>
  <c r="M139" i="3"/>
  <c r="O136" i="3"/>
  <c r="N136" i="3"/>
  <c r="M136" i="3"/>
  <c r="O134" i="3"/>
  <c r="N134" i="3"/>
  <c r="M134" i="3"/>
  <c r="O132" i="3"/>
  <c r="O130" i="3" s="1"/>
  <c r="N132" i="3"/>
  <c r="N130" i="3" s="1"/>
  <c r="M132" i="3"/>
  <c r="M130" i="3" s="1"/>
  <c r="J136" i="3"/>
  <c r="I136" i="3"/>
  <c r="H136" i="3"/>
  <c r="J149" i="3"/>
  <c r="I149" i="3"/>
  <c r="H149" i="3"/>
  <c r="J259" i="3"/>
  <c r="J257" i="3" s="1"/>
  <c r="J232" i="3" s="1"/>
  <c r="I259" i="3"/>
  <c r="I257" i="3" s="1"/>
  <c r="I232" i="3" s="1"/>
  <c r="H259" i="3"/>
  <c r="H257" i="3" s="1"/>
  <c r="H232" i="3" s="1"/>
  <c r="J213" i="3"/>
  <c r="I213" i="3"/>
  <c r="H213" i="3"/>
  <c r="J207" i="3"/>
  <c r="I207" i="3"/>
  <c r="H207" i="3"/>
  <c r="J196" i="3"/>
  <c r="I196" i="3"/>
  <c r="H196" i="3"/>
  <c r="J193" i="3"/>
  <c r="I193" i="3"/>
  <c r="H193" i="3"/>
  <c r="J187" i="3"/>
  <c r="I187" i="3"/>
  <c r="H187" i="3"/>
  <c r="J186" i="3"/>
  <c r="I186" i="3"/>
  <c r="H186" i="3"/>
  <c r="J179" i="3"/>
  <c r="I179" i="3"/>
  <c r="H179" i="3"/>
  <c r="J176" i="3"/>
  <c r="I176" i="3"/>
  <c r="H176" i="3"/>
  <c r="J175" i="3"/>
  <c r="I175" i="3"/>
  <c r="H175" i="3"/>
  <c r="J174" i="3"/>
  <c r="I174" i="3"/>
  <c r="H174" i="3"/>
  <c r="J173" i="3"/>
  <c r="I173" i="3"/>
  <c r="H173" i="3"/>
  <c r="J156" i="3"/>
  <c r="I156" i="3"/>
  <c r="H156" i="3"/>
  <c r="J155" i="3"/>
  <c r="I155" i="3"/>
  <c r="H155" i="3"/>
  <c r="J154" i="3"/>
  <c r="I154" i="3"/>
  <c r="H154" i="3"/>
  <c r="J146" i="3"/>
  <c r="I146" i="3"/>
  <c r="H146" i="3"/>
  <c r="J139" i="3"/>
  <c r="I139" i="3"/>
  <c r="H139" i="3"/>
  <c r="J134" i="3"/>
  <c r="I134" i="3"/>
  <c r="H134" i="3"/>
  <c r="J132" i="3"/>
  <c r="J130" i="3" s="1"/>
  <c r="I132" i="3"/>
  <c r="I130" i="3" s="1"/>
  <c r="H132" i="3"/>
  <c r="H130" i="3" s="1"/>
  <c r="Y127" i="3"/>
  <c r="X127" i="3"/>
  <c r="W127" i="3"/>
  <c r="T127" i="3"/>
  <c r="S127" i="3"/>
  <c r="R127" i="3"/>
  <c r="O127" i="3"/>
  <c r="N127" i="3"/>
  <c r="M127" i="3"/>
  <c r="J127" i="3"/>
  <c r="I127" i="3"/>
  <c r="H127" i="3"/>
  <c r="Q259" i="3" l="1"/>
  <c r="Q257" i="3" s="1"/>
  <c r="Q232" i="3" s="1"/>
  <c r="Q245" i="3"/>
  <c r="Q240" i="3" s="1"/>
  <c r="Q228" i="3" s="1"/>
  <c r="Q214" i="3"/>
  <c r="Q213" i="3"/>
  <c r="Q209" i="3"/>
  <c r="Q208" i="3"/>
  <c r="Q207" i="3"/>
  <c r="Q196" i="3"/>
  <c r="Q193" i="3"/>
  <c r="Q189" i="3"/>
  <c r="Q188" i="3"/>
  <c r="Q187" i="3"/>
  <c r="Q186" i="3"/>
  <c r="Q182" i="3"/>
  <c r="Q180" i="3"/>
  <c r="Q179" i="3"/>
  <c r="Q176" i="3"/>
  <c r="Q175" i="3"/>
  <c r="Q174" i="3"/>
  <c r="Q173" i="3"/>
  <c r="Q156" i="3"/>
  <c r="Q155" i="3"/>
  <c r="Q154" i="3"/>
  <c r="Q152" i="3"/>
  <c r="Q149" i="3"/>
  <c r="Q146" i="3"/>
  <c r="Q145" i="3"/>
  <c r="Q144" i="3"/>
  <c r="Q139" i="3"/>
  <c r="Q136" i="3"/>
  <c r="Q134" i="3"/>
  <c r="Q132" i="3"/>
  <c r="Q130" i="3" s="1"/>
  <c r="Q127" i="3"/>
  <c r="Q121" i="3"/>
  <c r="Q107" i="3"/>
  <c r="Q97" i="3"/>
  <c r="Q94" i="3"/>
  <c r="Q77" i="3"/>
  <c r="Q76" i="3"/>
  <c r="Q73" i="3"/>
  <c r="V259" i="3"/>
  <c r="V257" i="3" s="1"/>
  <c r="V232" i="3" s="1"/>
  <c r="V245" i="3"/>
  <c r="V240" i="3" s="1"/>
  <c r="V228" i="3" s="1"/>
  <c r="V214" i="3"/>
  <c r="V213" i="3"/>
  <c r="V209" i="3"/>
  <c r="V208" i="3"/>
  <c r="V207" i="3"/>
  <c r="V196" i="3"/>
  <c r="V193" i="3"/>
  <c r="V189" i="3"/>
  <c r="V188" i="3"/>
  <c r="V187" i="3"/>
  <c r="V186" i="3"/>
  <c r="V182" i="3"/>
  <c r="V180" i="3"/>
  <c r="V179" i="3"/>
  <c r="V176" i="3"/>
  <c r="V175" i="3"/>
  <c r="V174" i="3"/>
  <c r="V173" i="3"/>
  <c r="V156" i="3"/>
  <c r="V155" i="3"/>
  <c r="V154" i="3"/>
  <c r="V152" i="3"/>
  <c r="V149" i="3"/>
  <c r="V146" i="3"/>
  <c r="V145" i="3"/>
  <c r="V144" i="3"/>
  <c r="V139" i="3"/>
  <c r="V136" i="3"/>
  <c r="V134" i="3"/>
  <c r="V132" i="3"/>
  <c r="V130" i="3" s="1"/>
  <c r="V127" i="3"/>
  <c r="V121" i="3"/>
  <c r="V107" i="3"/>
  <c r="V97" i="3"/>
  <c r="V94" i="3"/>
  <c r="V77" i="3"/>
  <c r="V76" i="3"/>
  <c r="V73" i="3"/>
  <c r="L259" i="3"/>
  <c r="L257" i="3" s="1"/>
  <c r="L232" i="3" s="1"/>
  <c r="L245" i="3"/>
  <c r="L240" i="3" s="1"/>
  <c r="L228" i="3" s="1"/>
  <c r="L214" i="3"/>
  <c r="L213" i="3"/>
  <c r="L209" i="3"/>
  <c r="L208" i="3"/>
  <c r="L207" i="3"/>
  <c r="L196" i="3"/>
  <c r="L193" i="3"/>
  <c r="L189" i="3"/>
  <c r="L188" i="3"/>
  <c r="L187" i="3"/>
  <c r="L186" i="3"/>
  <c r="L182" i="3"/>
  <c r="L180" i="3"/>
  <c r="L179" i="3"/>
  <c r="L176" i="3"/>
  <c r="L175" i="3"/>
  <c r="L174" i="3"/>
  <c r="L173" i="3"/>
  <c r="L156" i="3"/>
  <c r="L155" i="3"/>
  <c r="L154" i="3"/>
  <c r="L152" i="3"/>
  <c r="L149" i="3"/>
  <c r="L146" i="3"/>
  <c r="L145" i="3"/>
  <c r="L144" i="3"/>
  <c r="L139" i="3"/>
  <c r="L136" i="3"/>
  <c r="L134" i="3"/>
  <c r="L132" i="3"/>
  <c r="L130" i="3" s="1"/>
  <c r="L127" i="3"/>
  <c r="L121" i="3"/>
  <c r="L107" i="3"/>
  <c r="L97" i="3"/>
  <c r="L94" i="3"/>
  <c r="L77" i="3"/>
  <c r="L76" i="3"/>
  <c r="L73" i="3"/>
  <c r="G259" i="3"/>
  <c r="G257" i="3" s="1"/>
  <c r="G245" i="3"/>
  <c r="G240" i="3" s="1"/>
  <c r="G214" i="3"/>
  <c r="G213" i="3"/>
  <c r="G209" i="3"/>
  <c r="G208" i="3"/>
  <c r="G207" i="3"/>
  <c r="G196" i="3"/>
  <c r="G193" i="3"/>
  <c r="G189" i="3"/>
  <c r="G188" i="3"/>
  <c r="G187" i="3"/>
  <c r="G186" i="3"/>
  <c r="G182" i="3"/>
  <c r="G180" i="3"/>
  <c r="G179" i="3"/>
  <c r="G176" i="3"/>
  <c r="G175" i="3"/>
  <c r="G174" i="3"/>
  <c r="G173" i="3"/>
  <c r="G156" i="3"/>
  <c r="G155" i="3"/>
  <c r="G154" i="3"/>
  <c r="E154" i="3" s="1"/>
  <c r="G152" i="3"/>
  <c r="G149" i="3"/>
  <c r="G146" i="3"/>
  <c r="G145" i="3"/>
  <c r="G144" i="3"/>
  <c r="G139" i="3"/>
  <c r="G136" i="3"/>
  <c r="G134" i="3"/>
  <c r="E134" i="3" s="1"/>
  <c r="G132" i="3"/>
  <c r="G130" i="3" s="1"/>
  <c r="G127" i="3"/>
  <c r="G121" i="3"/>
  <c r="G107" i="3"/>
  <c r="G97" i="3"/>
  <c r="G94" i="3"/>
  <c r="G77" i="3"/>
  <c r="G76" i="3"/>
  <c r="G73" i="3"/>
  <c r="G228" i="3" l="1"/>
  <c r="E228" i="3" s="1"/>
  <c r="E240" i="3"/>
  <c r="E257" i="3"/>
  <c r="G232" i="3"/>
  <c r="E232" i="3" s="1"/>
  <c r="E130" i="3"/>
  <c r="E155" i="3"/>
  <c r="E121" i="3"/>
  <c r="E77" i="3"/>
  <c r="E176" i="3"/>
  <c r="E196" i="3"/>
  <c r="E152" i="3"/>
  <c r="E132" i="3"/>
  <c r="E209" i="3"/>
  <c r="E189" i="3"/>
  <c r="E145" i="3"/>
  <c r="E182" i="3"/>
  <c r="E180" i="3"/>
  <c r="E208" i="3"/>
  <c r="E76" i="3"/>
  <c r="E214" i="3"/>
  <c r="E188" i="3"/>
  <c r="E144" i="3"/>
  <c r="E107" i="3"/>
  <c r="E97" i="3"/>
  <c r="E94" i="3"/>
  <c r="E73" i="3"/>
  <c r="E186" i="3"/>
  <c r="E179" i="3"/>
  <c r="E175" i="3"/>
  <c r="E156" i="3"/>
  <c r="E193" i="3"/>
  <c r="E173" i="3"/>
  <c r="E149" i="3"/>
  <c r="E136" i="3"/>
  <c r="E213" i="3"/>
  <c r="E207" i="3"/>
  <c r="E187" i="3"/>
  <c r="E174" i="3"/>
  <c r="E146" i="3"/>
  <c r="E139" i="3"/>
  <c r="E127" i="3"/>
  <c r="E245" i="3"/>
  <c r="E259" i="3"/>
  <c r="J211" i="3"/>
  <c r="I211" i="3"/>
  <c r="H211" i="3"/>
  <c r="G211" i="3"/>
  <c r="O211" i="3"/>
  <c r="N211" i="3"/>
  <c r="M211" i="3"/>
  <c r="L211" i="3"/>
  <c r="T211" i="3"/>
  <c r="S211" i="3"/>
  <c r="R211" i="3"/>
  <c r="Q211" i="3"/>
  <c r="X211" i="3"/>
  <c r="W211" i="3"/>
  <c r="V211" i="3"/>
  <c r="J203" i="3"/>
  <c r="I203" i="3"/>
  <c r="H203" i="3"/>
  <c r="G203" i="3"/>
  <c r="O203" i="3"/>
  <c r="N203" i="3"/>
  <c r="M203" i="3"/>
  <c r="L203" i="3"/>
  <c r="T203" i="3"/>
  <c r="S203" i="3"/>
  <c r="R203" i="3"/>
  <c r="Q203" i="3"/>
  <c r="X203" i="3"/>
  <c r="W203" i="3"/>
  <c r="V203" i="3"/>
  <c r="J195" i="3"/>
  <c r="I195" i="3"/>
  <c r="H195" i="3"/>
  <c r="G195" i="3"/>
  <c r="O195" i="3"/>
  <c r="N195" i="3"/>
  <c r="M195" i="3"/>
  <c r="L195" i="3"/>
  <c r="T195" i="3"/>
  <c r="S195" i="3"/>
  <c r="R195" i="3"/>
  <c r="Q195" i="3"/>
  <c r="X195" i="3"/>
  <c r="W195" i="3"/>
  <c r="V195" i="3"/>
  <c r="J185" i="3"/>
  <c r="J184" i="3" s="1"/>
  <c r="I185" i="3"/>
  <c r="I184" i="3" s="1"/>
  <c r="H185" i="3"/>
  <c r="H184" i="3" s="1"/>
  <c r="G185" i="3"/>
  <c r="O185" i="3"/>
  <c r="O184" i="3" s="1"/>
  <c r="N185" i="3"/>
  <c r="N184" i="3" s="1"/>
  <c r="M185" i="3"/>
  <c r="M184" i="3" s="1"/>
  <c r="L185" i="3"/>
  <c r="L184" i="3" s="1"/>
  <c r="T185" i="3"/>
  <c r="T184" i="3" s="1"/>
  <c r="S185" i="3"/>
  <c r="S184" i="3" s="1"/>
  <c r="R185" i="3"/>
  <c r="R184" i="3" s="1"/>
  <c r="Q185" i="3"/>
  <c r="Q184" i="3" s="1"/>
  <c r="X185" i="3"/>
  <c r="X184" i="3" s="1"/>
  <c r="W185" i="3"/>
  <c r="W184" i="3" s="1"/>
  <c r="V185" i="3"/>
  <c r="V184" i="3" s="1"/>
  <c r="J178" i="3"/>
  <c r="I178" i="3"/>
  <c r="H178" i="3"/>
  <c r="G178" i="3"/>
  <c r="O178" i="3"/>
  <c r="N178" i="3"/>
  <c r="M178" i="3"/>
  <c r="L178" i="3"/>
  <c r="T178" i="3"/>
  <c r="S178" i="3"/>
  <c r="R178" i="3"/>
  <c r="Q178" i="3"/>
  <c r="X178" i="3"/>
  <c r="W178" i="3"/>
  <c r="V178" i="3"/>
  <c r="J172" i="3"/>
  <c r="I172" i="3"/>
  <c r="H172" i="3"/>
  <c r="G172" i="3"/>
  <c r="J171" i="3"/>
  <c r="I171" i="3"/>
  <c r="H171" i="3"/>
  <c r="G171" i="3"/>
  <c r="O172" i="3"/>
  <c r="N172" i="3"/>
  <c r="M172" i="3"/>
  <c r="L172" i="3"/>
  <c r="O171" i="3"/>
  <c r="N171" i="3"/>
  <c r="M171" i="3"/>
  <c r="L171" i="3"/>
  <c r="T172" i="3"/>
  <c r="S172" i="3"/>
  <c r="R172" i="3"/>
  <c r="Q172" i="3"/>
  <c r="T171" i="3"/>
  <c r="S171" i="3"/>
  <c r="R171" i="3"/>
  <c r="Q171" i="3"/>
  <c r="X172" i="3"/>
  <c r="W172" i="3"/>
  <c r="V172" i="3"/>
  <c r="X171" i="3"/>
  <c r="W171" i="3"/>
  <c r="V171" i="3"/>
  <c r="J143" i="3"/>
  <c r="I143" i="3"/>
  <c r="H143" i="3"/>
  <c r="G143" i="3"/>
  <c r="O143" i="3"/>
  <c r="N143" i="3"/>
  <c r="M143" i="3"/>
  <c r="L143" i="3"/>
  <c r="T143" i="3"/>
  <c r="S143" i="3"/>
  <c r="R143" i="3"/>
  <c r="Q143" i="3"/>
  <c r="X143" i="3"/>
  <c r="W143" i="3"/>
  <c r="V143" i="3"/>
  <c r="J60" i="3"/>
  <c r="I60" i="3"/>
  <c r="H60" i="3"/>
  <c r="O60" i="3"/>
  <c r="N60" i="3"/>
  <c r="M60" i="3"/>
  <c r="L60" i="3"/>
  <c r="T60" i="3"/>
  <c r="S60" i="3"/>
  <c r="R60" i="3"/>
  <c r="Q60" i="3"/>
  <c r="X60" i="3"/>
  <c r="W60" i="3"/>
  <c r="V60" i="3"/>
  <c r="J96" i="3"/>
  <c r="I96" i="3"/>
  <c r="H96" i="3"/>
  <c r="O96" i="3"/>
  <c r="N96" i="3"/>
  <c r="M96" i="3"/>
  <c r="L96" i="3"/>
  <c r="T96" i="3"/>
  <c r="S96" i="3"/>
  <c r="R96" i="3"/>
  <c r="Q96" i="3"/>
  <c r="X96" i="3"/>
  <c r="W96" i="3"/>
  <c r="V96" i="3"/>
  <c r="J93" i="3"/>
  <c r="I93" i="3"/>
  <c r="H93" i="3"/>
  <c r="G93" i="3"/>
  <c r="O93" i="3"/>
  <c r="N93" i="3"/>
  <c r="M93" i="3"/>
  <c r="L93" i="3"/>
  <c r="T93" i="3"/>
  <c r="S93" i="3"/>
  <c r="R93" i="3"/>
  <c r="Q93" i="3"/>
  <c r="X93" i="3"/>
  <c r="W93" i="3"/>
  <c r="V93" i="3"/>
  <c r="J75" i="3"/>
  <c r="J74" i="3" s="1"/>
  <c r="I75" i="3"/>
  <c r="I74" i="3" s="1"/>
  <c r="H75" i="3"/>
  <c r="H74" i="3" s="1"/>
  <c r="G75" i="3"/>
  <c r="O75" i="3"/>
  <c r="O74" i="3" s="1"/>
  <c r="N75" i="3"/>
  <c r="N74" i="3" s="1"/>
  <c r="M75" i="3"/>
  <c r="M74" i="3" s="1"/>
  <c r="L75" i="3"/>
  <c r="L74" i="3" s="1"/>
  <c r="Q75" i="3"/>
  <c r="Q74" i="3" s="1"/>
  <c r="T75" i="3"/>
  <c r="T74" i="3" s="1"/>
  <c r="S75" i="3"/>
  <c r="S74" i="3" s="1"/>
  <c r="R75" i="3"/>
  <c r="R74" i="3" s="1"/>
  <c r="X75" i="3"/>
  <c r="X74" i="3" s="1"/>
  <c r="W75" i="3"/>
  <c r="W74" i="3" s="1"/>
  <c r="V75" i="3"/>
  <c r="V74" i="3" s="1"/>
  <c r="T59" i="3" l="1"/>
  <c r="R59" i="3"/>
  <c r="S59" i="3"/>
  <c r="J59" i="3"/>
  <c r="L59" i="3"/>
  <c r="R198" i="3"/>
  <c r="H198" i="3"/>
  <c r="J198" i="3"/>
  <c r="V59" i="3"/>
  <c r="M59" i="3"/>
  <c r="N59" i="3"/>
  <c r="O59" i="3"/>
  <c r="Q59" i="3"/>
  <c r="E93" i="3"/>
  <c r="W59" i="3"/>
  <c r="X59" i="3"/>
  <c r="H59" i="3"/>
  <c r="I59" i="3"/>
  <c r="T198" i="3"/>
  <c r="S198" i="3"/>
  <c r="L198" i="3"/>
  <c r="O198" i="3"/>
  <c r="E203" i="3"/>
  <c r="E195" i="3"/>
  <c r="E178" i="3"/>
  <c r="E172" i="3"/>
  <c r="E171" i="3"/>
  <c r="E143" i="3"/>
  <c r="G184" i="3"/>
  <c r="E184" i="3" s="1"/>
  <c r="E185" i="3"/>
  <c r="E60" i="3"/>
  <c r="G60" i="3"/>
  <c r="G74" i="3"/>
  <c r="E74" i="3" s="1"/>
  <c r="E75" i="3"/>
  <c r="E211" i="3"/>
  <c r="I198" i="3"/>
  <c r="G96" i="3"/>
  <c r="M66" i="3"/>
  <c r="M58" i="3" s="1"/>
  <c r="X66" i="3"/>
  <c r="X58" i="3" s="1"/>
  <c r="R66" i="3"/>
  <c r="R58" i="3" s="1"/>
  <c r="I66" i="3"/>
  <c r="I58" i="3" s="1"/>
  <c r="S66" i="3"/>
  <c r="S58" i="3" s="1"/>
  <c r="N66" i="3"/>
  <c r="N58" i="3" s="1"/>
  <c r="J66" i="3"/>
  <c r="J58" i="3" s="1"/>
  <c r="H66" i="3"/>
  <c r="H58" i="3" s="1"/>
  <c r="T66" i="3"/>
  <c r="T58" i="3" s="1"/>
  <c r="O66" i="3"/>
  <c r="O58" i="3" s="1"/>
  <c r="W66" i="3"/>
  <c r="W58" i="3" s="1"/>
  <c r="Q66" i="3"/>
  <c r="Q58" i="3" s="1"/>
  <c r="V66" i="3"/>
  <c r="V58" i="3" s="1"/>
  <c r="L66" i="3"/>
  <c r="L58" i="3" s="1"/>
  <c r="M198" i="3"/>
  <c r="N198" i="3"/>
  <c r="V198" i="3"/>
  <c r="W198" i="3"/>
  <c r="X198" i="3"/>
  <c r="G198" i="3"/>
  <c r="Q198" i="3"/>
  <c r="E198" i="3" l="1"/>
  <c r="E96" i="3"/>
  <c r="E59" i="3" s="1"/>
  <c r="G59" i="3"/>
  <c r="T92" i="3"/>
  <c r="S92" i="3"/>
  <c r="R92" i="3"/>
  <c r="Q92" i="3"/>
  <c r="O92" i="3"/>
  <c r="N92" i="3"/>
  <c r="M92" i="3"/>
  <c r="L92" i="3"/>
  <c r="J92" i="3"/>
  <c r="I92" i="3"/>
  <c r="H92" i="3"/>
  <c r="G92" i="3"/>
  <c r="V92" i="3"/>
  <c r="X92" i="3"/>
  <c r="W92" i="3"/>
  <c r="E92" i="3" l="1"/>
  <c r="G66" i="3"/>
  <c r="Y211" i="3"/>
  <c r="Y203" i="3"/>
  <c r="Y195" i="3"/>
  <c r="Y185" i="3"/>
  <c r="Y184" i="3" s="1"/>
  <c r="Y178" i="3"/>
  <c r="Y172" i="3"/>
  <c r="Y171" i="3"/>
  <c r="Y143" i="3"/>
  <c r="Y60" i="3"/>
  <c r="Y93" i="3"/>
  <c r="Y96" i="3"/>
  <c r="Y75" i="3"/>
  <c r="Y74" i="3" s="1"/>
  <c r="Y59" i="3" l="1"/>
  <c r="Y198" i="3"/>
  <c r="E66" i="3"/>
  <c r="E58" i="3" s="1"/>
  <c r="G58" i="3"/>
  <c r="Y66" i="3"/>
  <c r="Y58" i="3" s="1"/>
  <c r="Y92" i="3"/>
</calcChain>
</file>

<file path=xl/sharedStrings.xml><?xml version="1.0" encoding="utf-8"?>
<sst xmlns="http://schemas.openxmlformats.org/spreadsheetml/2006/main" count="723" uniqueCount="389">
  <si>
    <t xml:space="preserve">แผนปฏิบัติราชการประจำปีงบประมาณ 2556 </t>
  </si>
  <si>
    <t>รหัส 
(ระบุ)</t>
  </si>
  <si>
    <t>ค่าเป้าหมายปี 2556</t>
  </si>
  <si>
    <t xml:space="preserve">ตัวชี้วัด / กิจกรรมการดำเนินงานของผลผลิต / </t>
  </si>
  <si>
    <t>หน่วยนับ</t>
  </si>
  <si>
    <t>ไตรมาส 1</t>
  </si>
  <si>
    <t>ไตรมาส 2</t>
  </si>
  <si>
    <t>ไตรมาส 3</t>
  </si>
  <si>
    <t>ไตรมาส 4</t>
  </si>
  <si>
    <t xml:space="preserve">โครงการยุทธศาสตร์ </t>
  </si>
  <si>
    <t>ต.ค.-ธ.ค.</t>
  </si>
  <si>
    <t>ม.ค.-มี.ค.</t>
  </si>
  <si>
    <t>เม.ย.-มิ.ย.</t>
  </si>
  <si>
    <t>ก.ค.-ก.ย.</t>
  </si>
  <si>
    <t>รวมงบประมาณทั้งสิ้น</t>
  </si>
  <si>
    <t xml:space="preserve">ภารกิจพื้นฐานประจำ / สนับสนุนยุทธศาสตร์ </t>
  </si>
  <si>
    <t>พ 1.1.7</t>
  </si>
  <si>
    <t>ผลผลิตที่ 1  การบริหารงานทั่วไป สบ.  
 (เงินรายได้)</t>
  </si>
  <si>
    <t>ตัวชี้วัด : เชิงคุณภาพ</t>
  </si>
  <si>
    <t>1. การพัฒนาสถาบันสู่สถาบันการเรียนรู้</t>
  </si>
  <si>
    <t>ข้อ</t>
  </si>
  <si>
    <t xml:space="preserve">ตัวชี้วัด : เชิงเวลา </t>
  </si>
  <si>
    <t>1. ระดับคะแนนเฉลี่ยของการจัดส่งข้อมูลที่สำคัญในระดับมหาวิทยาลัย ตามกำหนดเวลาที่หน่วยงานที่เกี่ยวข้องกำหนด</t>
  </si>
  <si>
    <t>ระดับคะแนนเฉลี่ย</t>
  </si>
  <si>
    <t>กิจกรรมหลักที่ 1  บริหารงานทั่วไปของ สบ.</t>
  </si>
  <si>
    <t>กิจกรรมย่อย 1.1  อำนวยการและบริหารงานทั่วไปของ สบ.</t>
  </si>
  <si>
    <t>1)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</si>
  <si>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</si>
  <si>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</si>
  <si>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</si>
  <si>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</si>
  <si>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</si>
  <si>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</si>
  <si>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</si>
  <si>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</si>
  <si>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</si>
  <si>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</si>
  <si>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</si>
  <si>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</si>
  <si>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</si>
  <si>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</si>
  <si>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</si>
  <si>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</si>
  <si>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</si>
  <si>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</si>
  <si>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</si>
  <si>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2) งานบริหารทั่วไป</t>
  </si>
  <si>
    <t>ฉบับ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</si>
  <si>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</si>
  <si>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</si>
  <si>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</si>
  <si>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</si>
  <si>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>ผลผลิตที่ 2 กิจกรรมบริการบรรณสารสนเทศ  
(ก .1.3.6) (เงินรายได้ + เงินกองทุน + เงินแผ่นดิน)</t>
  </si>
  <si>
    <t xml:space="preserve">ตัวชี้วัด : เชิงปริมาณ </t>
  </si>
  <si>
    <t xml:space="preserve">ร้อยละ </t>
  </si>
  <si>
    <t xml:space="preserve">ตัวชี้วัด : เชิงคุณภาพ </t>
  </si>
  <si>
    <t>1. ระดับความพึงพอใจของผู้รับบริการห้องสมุด</t>
  </si>
  <si>
    <t>ระดับ</t>
  </si>
  <si>
    <t>2. ระดับความพึงพอใจของบรรณารักษ์ มุม มสธ. ต่อการดำเนินงานของสำนักบรรณสารสนเทศ</t>
  </si>
  <si>
    <t>กิจกรรมหลักที่ 1 บริการบรรณสารสนเทศ</t>
  </si>
  <si>
    <r>
      <t xml:space="preserve">กิจกรรมย่อย 1.1  </t>
    </r>
    <r>
      <rPr>
        <sz val="12.5"/>
        <color indexed="10"/>
        <rFont val="TH SarabunPSK"/>
        <family val="2"/>
      </rPr>
      <t>จัดหาทรัพยากรสารสนเทศใหม่</t>
    </r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</si>
  <si>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</si>
  <si>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</si>
  <si>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</si>
  <si>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</si>
  <si>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</si>
  <si>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</si>
  <si>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   (- สำเนาเข้าเล่ม วพ./IS/เอกสาร)</t>
  </si>
  <si>
    <t xml:space="preserve">                 (- ขอเบิก/รับบริจาค)</t>
  </si>
  <si>
    <t xml:space="preserve">              (• น.ห้องสมุดสาขา) 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</si>
  <si>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</si>
  <si>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</si>
  <si>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</si>
  <si>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น.บริการสื่อโสตฯ)</t>
  </si>
  <si>
    <t xml:space="preserve">                  (- จัดซื้อ)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</si>
  <si>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</si>
  <si>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</si>
  <si>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</si>
  <si>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</si>
  <si>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</si>
  <si>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</si>
  <si>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ฐาน-ชื่อเรื่อง</t>
  </si>
  <si>
    <t xml:space="preserve">                     (ฐานข้อมูล)   </t>
  </si>
  <si>
    <t xml:space="preserve">                     (e-Books , e-Journal)</t>
  </si>
  <si>
    <t>ชื่อเรื่อง-ฐาน</t>
  </si>
  <si>
    <t xml:space="preserve">                 (- จัดซื้อสื่ออิเล็กทรอนิกส์ Offline)</t>
  </si>
  <si>
    <t>แผ่น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</si>
  <si>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</si>
  <si>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</si>
  <si>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</si>
  <si>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</si>
  <si>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 xml:space="preserve">              (•  สารสนเทศการศึกษาทางไกล)  </t>
  </si>
  <si>
    <t>บทความ</t>
  </si>
  <si>
    <t xml:space="preserve">              (•  สารสนเทศจดหมายเหตุ)  </t>
  </si>
  <si>
    <t xml:space="preserve">              (•  สารสนเทศ ศ.ดร.วิจิตร  ศรีสอ้าน)</t>
  </si>
  <si>
    <r>
      <t xml:space="preserve">กิจกรรมย่อย 1.2  </t>
    </r>
    <r>
      <rPr>
        <sz val="12.5"/>
        <color indexed="1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</si>
  <si>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</si>
  <si>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</si>
  <si>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</si>
  <si>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สื่อโสตฯ สื่ออิเล็กทรอนิกส์   
(น.วิเคราะห์ฯ) </t>
  </si>
  <si>
    <t xml:space="preserve">              1.2) ระเบียนดรรชนีวารสาร/เอกสารเนื้อหาทั่วไป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</si>
  <si>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</si>
  <si>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</si>
  <si>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</si>
  <si>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</si>
  <si>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</si>
  <si>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</si>
  <si>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</si>
  <si>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</si>
  <si>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</si>
  <si>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</si>
  <si>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</si>
  <si>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</si>
  <si>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</si>
  <si>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</si>
  <si>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     (• น.จัดหาฯ  (e-Book และฐานข้อมูล)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</si>
  <si>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</si>
  <si>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</si>
  <si>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</si>
  <si>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t xml:space="preserve">                  (• สารสนเทศการศึกษาทางไกล) </t>
  </si>
  <si>
    <r>
      <t xml:space="preserve">กิจกรรมย่อย 1.3  </t>
    </r>
    <r>
      <rPr>
        <sz val="12.5"/>
        <color indexed="10"/>
        <rFont val="TH SarabunPSK"/>
        <family val="2"/>
      </rPr>
      <t>อนุรักษ์วัสดุสารสนเทศ</t>
    </r>
  </si>
  <si>
    <t>เล่ม-เรื่อง</t>
  </si>
  <si>
    <t xml:space="preserve">          1) หนังสือ วพ./IS มสธ.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</si>
  <si>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</si>
  <si>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</si>
  <si>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ร.7)</t>
    </r>
    <r>
      <rPr>
        <sz val="12.5"/>
        <color indexed="8"/>
        <rFont val="TH SarabunPSK"/>
        <family val="2"/>
      </rPr>
      <t xml:space="preserve">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</si>
  <si>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</si>
  <si>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กิจกรรมหลักที่ 2 บริการห้องสมุด</t>
  </si>
  <si>
    <r>
      <t xml:space="preserve">กิจกรรมย่อย 2.1 </t>
    </r>
    <r>
      <rPr>
        <sz val="12.5"/>
        <color indexed="10"/>
        <rFont val="TH SarabunPSK"/>
        <family val="2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</si>
  <si>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</si>
  <si>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</si>
  <si>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จดหมายเหตุ)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</si>
  <si>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</si>
  <si>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</si>
  <si>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</si>
  <si>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</si>
  <si>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     (• น.จดหมายเหตุ)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</si>
  <si>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</si>
  <si>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</si>
  <si>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สารสนเทศ ร.7)</t>
  </si>
  <si>
    <t xml:space="preserve">              (• การศึกษาทางไกล)</t>
  </si>
  <si>
    <t xml:space="preserve">              (• จดหมายเหตุ)</t>
  </si>
  <si>
    <t xml:space="preserve">         5) งานบริการการใช้ทรัพยากรสารสนเทศ 
(การจัดเรียงขึ้นชั้น)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</si>
  <si>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</si>
  <si>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</si>
  <si>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</si>
  <si>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6) งานบริการนำส่งเอกสาร</t>
  </si>
  <si>
    <t>เรื่อง</t>
  </si>
  <si>
    <t xml:space="preserve">         7) งานบริการข่าวสารทันสมัย</t>
  </si>
  <si>
    <t xml:space="preserve">               (• น.บริการสื่อสิ่งพิมพ์ต่อเนื่อง)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</si>
  <si>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</si>
  <si>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</si>
  <si>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</si>
  <si>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</si>
  <si>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</si>
  <si>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r>
      <t xml:space="preserve">กิจกรรมย่อย 2.3 </t>
    </r>
    <r>
      <rPr>
        <sz val="12.5"/>
        <color indexed="10"/>
        <rFont val="TH SarabunPSK"/>
        <family val="2"/>
      </rPr>
      <t>บริการห้องสมุด มุม มสธ.และศูนย์วิทยบริการบัณฑิตศึกษา</t>
    </r>
  </si>
  <si>
    <t xml:space="preserve">           (- ศูนย์บริการการศึกษาเฉพาะกิจ มุม มสธ.    (81 แห่ง)</t>
  </si>
  <si>
    <t xml:space="preserve">           (- ศูนย์วิทยบริการบัณฑิตศึกษา   (2 แห่ง)</t>
  </si>
  <si>
    <r>
      <t xml:space="preserve">กิจกรรมย่อย 2.4  </t>
    </r>
    <r>
      <rPr>
        <sz val="12.5"/>
        <color indexed="10"/>
        <rFont val="TH SarabunPSK"/>
        <family val="2"/>
      </rPr>
      <t>บริการหน่วยงานภายใน</t>
    </r>
  </si>
  <si>
    <r>
      <t xml:space="preserve">          (- จัดหาหนังสือให้แก่นักศึกษาคณาจารย์ในระดับบัณฑิตศึกษา) </t>
    </r>
    <r>
      <rPr>
        <sz val="12.5"/>
        <color indexed="36"/>
        <rFont val="TH SarabunPSK"/>
        <family val="2"/>
      </rPr>
      <t>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  </r>
  </si>
  <si>
    <t xml:space="preserve">          (-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</si>
  <si>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2.5"/>
        <color indexed="10"/>
        <rFont val="TH SarabunPSK"/>
        <family val="2"/>
      </rPr>
      <t>เผยแพร่สารสนเทศของมหาวิทยาลัย</t>
    </r>
  </si>
  <si>
    <t xml:space="preserve">        1) สารสนเทศในวาระพิธีพระราชทานปริญญาบัตร</t>
  </si>
  <si>
    <t xml:space="preserve">             (- นำชมห้อง ร.7 แก่บัณฑิต มหาบัณฑิต และผู้สนใจ)</t>
  </si>
  <si>
    <t>คน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</si>
  <si>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</si>
  <si>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</si>
  <si>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</si>
  <si>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r>
      <t xml:space="preserve">กิจกรรมย่อย 2.6 </t>
    </r>
    <r>
      <rPr>
        <sz val="12.5"/>
        <color indexed="10"/>
        <rFont val="TH SarabunPSK"/>
        <family val="2"/>
      </rPr>
      <t>งานให้การศึกษาผู้ใช้และส่งเสริมการใช้ห้องสมุด</t>
    </r>
  </si>
  <si>
    <t xml:space="preserve">         1) งานการให้การศึกษาผู้ใช้ห้องสมุด</t>
  </si>
  <si>
    <t xml:space="preserve">         2) งานส่งเสริมการใช้ห้องสมุด </t>
  </si>
  <si>
    <t xml:space="preserve">                (• น.บริการสื่อสิ่งพิมพ์)</t>
  </si>
  <si>
    <t xml:space="preserve">                (• น.บริการสื่อสิ่งพิมพ์ต่อเนื่อง)</t>
  </si>
  <si>
    <t>กิจกรรมหลักที่ 3 จัดบริการวัสดุการศึกษาประกอบการเรียนการสอนให้กับ นศ.ป.เอก</t>
  </si>
  <si>
    <t>กิจกรรมหลักที่ 4 โครงการความร่วมมือห้องสมุดวิชาการ</t>
  </si>
  <si>
    <r>
      <t xml:space="preserve">กิจกรรมย่อย 4.1  </t>
    </r>
    <r>
      <rPr>
        <sz val="12.5"/>
        <color indexed="10"/>
        <rFont val="TH SarabunPSK"/>
        <family val="2"/>
      </rPr>
      <t>ความร่วมมือโครงการ ThaiLIS , โครงการพัฒนาห้องสมุดสถาบันอุดมศึกษา  , ความร่วมมือ PULINET)</t>
    </r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</si>
  <si>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</si>
  <si>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</si>
  <si>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</si>
  <si>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</si>
  <si>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</si>
  <si>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</si>
  <si>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r>
      <t xml:space="preserve">        2) คณะทำงานฝ่ายพัฒนาทรัพยากรสาร</t>
    </r>
    <r>
      <rPr>
        <sz val="12.5"/>
        <color indexed="8"/>
        <rFont val="TH SarabunPSK"/>
        <family val="2"/>
      </rPr>
      <t>นิเทศ</t>
    </r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</si>
  <si>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</si>
  <si>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</si>
  <si>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r>
      <t xml:space="preserve">        5) คณะทำงานฝ่าย</t>
    </r>
    <r>
      <rPr>
        <sz val="12.5"/>
        <rFont val="TH SarabunPSK"/>
        <family val="2"/>
      </rPr>
      <t>วารสารและเอกสาร</t>
    </r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</si>
  <si>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</si>
  <si>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</si>
  <si>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</si>
  <si>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</si>
  <si>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</si>
  <si>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</si>
  <si>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</si>
  <si>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</si>
  <si>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</si>
  <si>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ก 2.3.2</t>
  </si>
  <si>
    <r>
      <t xml:space="preserve">โครงการที่ 1  โครงการพัฒนาห้องสมุดดิจิทัล  
</t>
    </r>
    <r>
      <rPr>
        <b/>
        <u/>
        <sz val="12.5"/>
        <color indexed="8"/>
        <rFont val="TH SarabunPSK"/>
        <family val="2"/>
      </rPr>
      <t xml:space="preserve">(ก  2.3.2) </t>
    </r>
    <r>
      <rPr>
        <b/>
        <sz val="12.5"/>
        <color indexed="8"/>
        <rFont val="TH SarabunPSK"/>
        <family val="2"/>
      </rPr>
      <t xml:space="preserve">  (เงินรายได้ + เงินคงคลัง)</t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</si>
  <si>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</si>
  <si>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</si>
  <si>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 และนิทรรศการออนไลน์ที่พัฒนาใหม่</t>
  </si>
  <si>
    <t>ฐานข้อมูล/เว็บ/เรื่อง</t>
  </si>
  <si>
    <t xml:space="preserve">3. จำนวนระเบียนรายการเอกสารจดหมายเหตุมหาวิทยาลัยทางอิเล็กทรอนิกส์ที่จัดทำได้
 </t>
  </si>
  <si>
    <t>กิจกรรมหลักที่ 1 การพัฒนาฐานข้อมูล เว็บไซต์ และนิทรรศการออนไลน์</t>
  </si>
  <si>
    <t xml:space="preserve">   1.1 พัฒนาฐานข้อมูล เว็บไซต์ และนิทรรศการออนไลน์ (ใหม่)</t>
  </si>
  <si>
    <t>ระบบ/เว็บไซต์/เรื่อง</t>
  </si>
  <si>
    <t>ระบบ</t>
  </si>
  <si>
    <t>เว็บไซต์</t>
  </si>
  <si>
    <t xml:space="preserve">         1) ฐานข้อมูลสารสนเทศดิจิทัลพระบาทสมเด็จพระปกเกล้าเจ้าอยู่หัวฯ</t>
  </si>
  <si>
    <t xml:space="preserve">         2) ฐานข้อมูลสารสนเทศดิจิทัลศาสตราจารย์ ดร.วิจิตร ศรีสอ้าน</t>
  </si>
  <si>
    <t xml:space="preserve">         3) ฐานข้อมูลสารสนเทศคลังปัญญา ตำรา มสธ. (ใหม่)</t>
  </si>
  <si>
    <t xml:space="preserve">         4) ฐานข้อมูลสารสนเทศดิจิทัลวิทยานิพนธ์บัณฑิตศึกษา มสธ. ในระบบ TDC</t>
  </si>
  <si>
    <t xml:space="preserve">         5) ฐานข้อมูลสารสนเทศดิจิทัลบทความวารสาร มสธ. ในระบบ TDC</t>
  </si>
  <si>
    <t>หน้า</t>
  </si>
  <si>
    <r>
      <t xml:space="preserve">               (</t>
    </r>
    <r>
      <rPr>
        <sz val="12.5"/>
        <color indexed="8"/>
        <rFont val="TH SarabunPSK"/>
        <family val="2"/>
      </rPr>
      <t>•  ศูนย์เทคโนฯ )</t>
    </r>
  </si>
  <si>
    <t xml:space="preserve">               (•  สารสนเทศ ร.7) </t>
  </si>
  <si>
    <t>รายการ/ครั้ง</t>
  </si>
  <si>
    <t>รายการ</t>
  </si>
  <si>
    <t>≥ 20</t>
  </si>
  <si>
    <t xml:space="preserve">   1.3 พัฒนาสารสนเทศดิจิทัลในระบบ e-Reserves</t>
  </si>
  <si>
    <t xml:space="preserve">         - จัดทำระเบียนรายการเอกสารจดหมายเหตุทางอิเล็กทรอนิกส์</t>
  </si>
  <si>
    <t xml:space="preserve">   1.5 พัฒนาระบบสืบค้นเอกสารจดหมายเหตุทางอิเล็กทรอนิกส์</t>
  </si>
  <si>
    <t xml:space="preserve">        - (ศูนย์เทคโนฯ : ทุกช่องทางยกเว้นฐานข้อมูลออนไลน์)</t>
  </si>
  <si>
    <t xml:space="preserve">   2.1 แผน/โครงการและงบประมาณ</t>
  </si>
  <si>
    <t xml:space="preserve">        1. จัดทำแผน/โครงการและงบประมาณประจำปี</t>
  </si>
  <si>
    <t xml:space="preserve">        2. รายงานผลการดำเนินงานตามแผนปฏิบัติราชการประจำปีรายไตรมาส รอบ 6 , 9 , 12 เดือน</t>
  </si>
  <si>
    <t xml:space="preserve">        3. รายงานสถานภาพการใช้จ่ายงบประมาณประจำปี ภายในวันที่ 5 ของทุกเดือน</t>
  </si>
  <si>
    <t>ครั้ง/ฉบับ</t>
  </si>
  <si>
    <t xml:space="preserve">   2.2 คำรับรองฯ และการประเมินผลการปฏิบัติราชการประจำปี</t>
  </si>
  <si>
    <t xml:space="preserve">        1. จัดทำคำรับรองฯ</t>
  </si>
  <si>
    <t xml:space="preserve">        2. รายงานการประเมินผลตามคำรับรองฯ รอบ 6 , 9 , 12 เดือน</t>
  </si>
  <si>
    <t xml:space="preserve">   2.3 รายงานการประกันคุณภาพการศึกษาของหน่วยงาน</t>
  </si>
  <si>
    <t xml:space="preserve">   2.4 ระบบควบคุมภายในและบริหารความเสี่ยง</t>
  </si>
  <si>
    <t xml:space="preserve">        1. ทำแผนบริหารความเสี่ยงและระบบควบคุมภายใน</t>
  </si>
  <si>
    <t xml:space="preserve">        2. รายงานผลการดำเนินงานตามแผนบริหารความเสี่ยงและควบคุมภายใน</t>
  </si>
  <si>
    <t xml:space="preserve">   2.5 การจัดการความรู้</t>
  </si>
  <si>
    <t xml:space="preserve">        1 ดำเนินการจัดการความรู้ตามเกณฑ์มาตรฐาน สกอ.</t>
  </si>
  <si>
    <t xml:space="preserve">   2.6 จัดทำข้อมูลการประเมินผลการพิจารณาเลื่อนเงินเดือนประจำปี</t>
  </si>
  <si>
    <t xml:space="preserve">   2.7 ควบคุมงบประมาณ และเบิกจ่ายงบประมาณ</t>
  </si>
  <si>
    <t xml:space="preserve">            -  การให้การศึกษาค้นคว้า/การใช้ห้องสมุดตามกิจกรรมมหาวิทยาลัย (อบรมเข้มชุดวิชาประสบการณ์วิชาชีพ ,  สัมมนาเข้ม วพ./ดุษฎีนิพนธ์ , ปฐมนิเทศนักศึกษาใหม่ ระดับบัณฑิตศึกษา)</t>
  </si>
  <si>
    <t xml:space="preserve">            -  การให้การศึกษาค้นคว้า/การใช้ห้องสมุดเป็นรายบุคคล/กลุ่ม ณ จุดบริการ)</t>
  </si>
  <si>
    <r>
      <t xml:space="preserve">          2) วารสาร    </t>
    </r>
    <r>
      <rPr>
        <sz val="12.5"/>
        <color indexed="8"/>
        <rFont val="TH SarabunPSK"/>
        <family val="2"/>
      </rPr>
      <t>(ส่วนกลาง 480 , ศวน. 120 ชื่อเรื่อง)  (นับซ้ำ)</t>
    </r>
  </si>
  <si>
    <t xml:space="preserve">                (• น.บริการสื่อโสตทัศน์)</t>
  </si>
  <si>
    <r>
      <t xml:space="preserve">กิจกรรมย่อย 4.3 </t>
    </r>
    <r>
      <rPr>
        <sz val="12.5"/>
        <color indexed="10"/>
        <rFont val="TH SarabunPSK"/>
        <family val="2"/>
      </rPr>
      <t xml:space="preserve">กิจกรรมความร่วมมือกับเครือข่ายบริการห้องสมุดของ มสธ. </t>
    </r>
  </si>
  <si>
    <r>
      <t xml:space="preserve">กิจกรรมย่อย 4.2 </t>
    </r>
    <r>
      <rPr>
        <sz val="12.5"/>
        <color indexed="10"/>
        <rFont val="TH SarabunPSK"/>
        <family val="2"/>
      </rPr>
      <t xml:space="preserve">กิจกรรมความร่วมมือกับหน่วยงานภายนอก  เช่น      กรมราชทัณฑ์ </t>
    </r>
  </si>
  <si>
    <t xml:space="preserve">         1)  สำรวจและจำหน่ายออกหนังสือชั้นปิด (น.จัดหา)</t>
  </si>
  <si>
    <r>
      <t xml:space="preserve">กิจกรรมย่อย 2.2 </t>
    </r>
    <r>
      <rPr>
        <sz val="12.5"/>
        <color indexed="10"/>
        <rFont val="TH SarabunPSK"/>
        <family val="2"/>
      </rPr>
      <t>บริการระหว่างห้องสมุด</t>
    </r>
  </si>
  <si>
    <t xml:space="preserve">             1.4) บัญชีรายการเอกสารจดหมายเหตุรัชกาลที่ 7  </t>
  </si>
  <si>
    <t xml:space="preserve">             1.3) บัญชีคุมแฟ้มเอกสารจดหมายเหตุมหาวิทยาลัย 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</si>
  <si>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</si>
  <si>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</si>
  <si>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r>
      <t xml:space="preserve">กิจกรรมย่อย 1.4  </t>
    </r>
    <r>
      <rPr>
        <sz val="12.5"/>
        <color indexed="10"/>
        <rFont val="TH SarabunPSK"/>
        <family val="2"/>
      </rPr>
      <t xml:space="preserve">สำรวจและจำหน่ายออกทรัพยากรสารสนเทศ  </t>
    </r>
  </si>
  <si>
    <t xml:space="preserve">                (• จดหมายเหตุ)</t>
  </si>
  <si>
    <t xml:space="preserve">        2) เผยแพร่สารสนเทศในช่องทางต่างๆ </t>
  </si>
  <si>
    <t xml:space="preserve">            2.1)  การจัดทำสื่อประชาสัมพันธ์</t>
  </si>
  <si>
    <t xml:space="preserve">            2.2)  จัดนิทรรศการ</t>
  </si>
  <si>
    <t xml:space="preserve">            2.3)  แนะนำทรัพยากรสารสนเทศ</t>
  </si>
  <si>
    <t xml:space="preserve">            2.4)  นำชมห้องพระบาทสมเด็จพระปกเกล้าฯ</t>
  </si>
  <si>
    <t xml:space="preserve">      2) จัดสื่อการศึกษาทดแทน มุม มสธ.ที่ประสบอุทกภัยและปรับปรุง
ห้องสมุดใหม่ 4 แห่ง : อ่างทอง ปทุมธานี ลพบุรี กทม.(ภาษีเจริญ)</t>
  </si>
  <si>
    <t>แห่ง</t>
  </si>
  <si>
    <r>
      <t xml:space="preserve">    </t>
    </r>
    <r>
      <rPr>
        <sz val="12.5"/>
        <rFont val="TH SarabunPSK"/>
        <family val="2"/>
      </rPr>
      <t xml:space="preserve">  1) นิเทศงาน มุม มสธ. 2 ครั้ง</t>
    </r>
  </si>
  <si>
    <t xml:space="preserve">   1.2 พัฒนาสารสนเทศดิจิทัลในระบบห้องสมุดดิจิทัลจาก 5 ฐานข้อมูล</t>
  </si>
  <si>
    <t xml:space="preserve">         4) จัดทำนิทรรศการออนไลน์</t>
  </si>
  <si>
    <t xml:space="preserve">                  (• น.ห้องสมุดสาขา) ชุดวิชา (19,100) + หนังสืออ่านประกอบ (2,484)</t>
  </si>
  <si>
    <t xml:space="preserve">               (• น.จัดหาฯ) แนะนำหนังสือใหม่บนเว็บเพจ</t>
  </si>
  <si>
    <t xml:space="preserve">         2)  สำรวจและจำหน่ายออกวิทยานิพนธ์ที่ไม่มีการใช้งาน 
(น.บริการสื่อสิ่งพิมพ์)</t>
  </si>
  <si>
    <r>
      <t xml:space="preserve">              (•  บริการสื่อสิ่งพิมพ์   (walk in , โทรศัพท์ ,โทรสาร , e-mail)</t>
    </r>
    <r>
      <rPr>
        <sz val="12.5"/>
        <color rgb="FF00B0F0"/>
        <rFont val="TH SarabunPSK"/>
        <family val="2"/>
      </rPr>
      <t xml:space="preserve"> </t>
    </r>
  </si>
  <si>
    <t xml:space="preserve">        - (น.บริการสื่อสิ่งพิมพ์ :  เฉพาะฐานข้อมูลออนไลน์)</t>
  </si>
  <si>
    <t xml:space="preserve">                   ประชาสัมพันธ์ข่าวบริการ (เว็บห้องสมุด อีเมล์ โทรศัพท์ SMS)</t>
  </si>
  <si>
    <r>
      <t xml:space="preserve">  3.1 จัดหา จัดทำและบริการนำส่งวัสดุการศึกษาประกอบการเรียนการสอนให้กับนักศึกษาปริญญาเอก  </t>
    </r>
    <r>
      <rPr>
        <sz val="12.5"/>
        <color rgb="FF0070C0"/>
        <rFont val="TH SarabunPSK"/>
        <family val="2"/>
      </rPr>
      <t xml:space="preserve"> (สำรวจ นศ.ป.เอก สมัครภาค 1/55 = 91 คน + นศ. เดิมที่ลงทะเบียนเรียนและลาพัก = 165 คน รวม </t>
    </r>
    <r>
      <rPr>
        <u/>
        <sz val="12.5"/>
        <color rgb="FF0070C0"/>
        <rFont val="TH SarabunPSK"/>
        <family val="2"/>
      </rPr>
      <t>256</t>
    </r>
    <r>
      <rPr>
        <sz val="12.5"/>
        <color rgb="FF0070C0"/>
        <rFont val="TH SarabunPSK"/>
        <family val="2"/>
      </rPr>
      <t xml:space="preserve"> คน)</t>
    </r>
  </si>
  <si>
    <r>
      <t xml:space="preserve">กิจกรรมย่อย 2.7 </t>
    </r>
    <r>
      <rPr>
        <sz val="12.5"/>
        <color indexed="10"/>
        <rFont val="TH SarabunPSK"/>
        <family val="2"/>
      </rPr>
      <t>งานสำรวจความพึงพอใจผู้รับบริการห้องสมุด</t>
    </r>
  </si>
  <si>
    <t xml:space="preserve">        1) สำรวจความพึงพอใจของผู้รับบริการห้องสมุด</t>
  </si>
  <si>
    <t xml:space="preserve">        2) สำรวจความพึงพอใจของบรรณารักษ์ มุม มสธ. ต่อการดำเนินงานของ สบ.</t>
  </si>
  <si>
    <t xml:space="preserve">         1) พัฒนาระบบฐานข้อมูล การปฏิบัติงานและให้บริการสารสนเทศห้องสมุด  (ระบบการรายงานผลการให้บริการสารสนเทศของ ศวน.  และบทเรียนด้วยตนเองออนไลน์ด้านห้องสมุด)</t>
  </si>
  <si>
    <t xml:space="preserve">         3) พัฒนาเว็บไซต์  (เว็บไซต์ห้องสมุดภาคภาษาอังกฤษ , มัลติมีเดียห้องสมุด , เว็บองค์กรและบุคลากร สบ.,  เว็บบอร์ดห้องสมุด , เว็บนำเสนอสารสนเทศ IT Tip &amp; Trick)</t>
  </si>
  <si>
    <t xml:space="preserve">         2) พัฒนาสื่อสังคมออนไลน์เพื่อการบริการห้องสมุด  (ระบบบริการสารสนเทศห้องสมุดด้วย Web Applications) </t>
  </si>
  <si>
    <t>บทความ-
ชื่อเรื่อง</t>
  </si>
  <si>
    <t xml:space="preserve">1. ร้อยละของจำนวนทรัพยากรสารสนเทศใหม่เมื่อเทียบกับเป้าหมาย 
(หนังสือ วารสาร สื่อ-โสตทัศน์ สื่ออิเล็กทรอนิกส์ สื่อลักษณะพิเศษ)    (เป้าหมาย 46412 ชื่อเรื่อง-เล่ม-แผ่น-ตลับ-ฐาน-แฟ้ม) (นับสะสม)           </t>
  </si>
  <si>
    <t>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
(เป้าหมาย  8642 ระเบียน)  (นับสะสม)</t>
  </si>
  <si>
    <t>2. ร้อยละของจำนวนระเบียนสารสนเทศดิจิทัลที่จัดทำในระบบห้องสมุดดิจิทัล  (เป้าหมาย 1010 ระเบียน)</t>
  </si>
  <si>
    <t xml:space="preserve">         1)  จัดทำระเบียนบรรณานุกรม</t>
  </si>
  <si>
    <t>4. ร้อยละของจำนวนผู้ใช้บริการสารสนเทศในระบบ  e-Library  
( เป้าหมาย 296400 ราย)  (นับซ้ำ)</t>
  </si>
  <si>
    <t xml:space="preserve">              (•  ศูนย์เทคโนโลยีบรรณสารสนเทศ : ระบบ e-Library))  </t>
  </si>
  <si>
    <t>3. ร้อยละของจำนวนผู้ใช้ห้องสมุดทุกช่องทางเมื่อเทียบกับเป้าหมาย  (เป้าหมาย 418050 ราย) (นับซ้ำ)  (นับสะสม)</t>
  </si>
  <si>
    <t xml:space="preserve">   1.4 แปลงสารสนเทศให้เป็นสารสนเทศดิจิทัล</t>
  </si>
  <si>
    <r>
      <t xml:space="preserve">กิจกรรมหลักที่ 2: </t>
    </r>
    <r>
      <rPr>
        <sz val="12.5"/>
        <color indexed="10"/>
        <rFont val="TH SarabunPSK"/>
        <family val="2"/>
      </rPr>
      <t>จัดหา บำรุงรักษาครุภัณฑ์และโปรแกรมคอมพิวเตอร์</t>
    </r>
  </si>
  <si>
    <t>กิจกรรมหลักที่ 3 ให้บริการผู้ใช้ พัฒนาบุคลากรและสำรวจความพึงพอใจการใช้บริการ</t>
  </si>
  <si>
    <t xml:space="preserve">   2.1 จัดหาครุภัณฑ์คอมพิวเตอร์ โปรแกรมและอุปกรณ์</t>
  </si>
  <si>
    <t xml:space="preserve">   2.2 บำรุงรักษาระบบห้องสมุดอัตโนมัติ และระบบเครือข่ายคอมพิวเตอร์</t>
  </si>
  <si>
    <t xml:space="preserve">  2.3  แก้ไขปัญหา บำรุงรักษาครุภัณฑ์และอุปกรณ์คอมพิวเตอร์</t>
  </si>
  <si>
    <t xml:space="preserve">   3.1 ให้บริการผู้ใช้บริการสารสนเทศในระบบ e-library</t>
  </si>
  <si>
    <t xml:space="preserve">   3.2 พัฒนาบุคลากรให้มีความรู้และทักษะด้านเทคโนโลยีสารสนเทศและเทคโนโลยีสมัยใหม่</t>
  </si>
  <si>
    <t xml:space="preserve">   3.3 ประเมินความพึงพอใจผู้ใช้บริการระบบ e-Library</t>
  </si>
  <si>
    <t>Key In</t>
  </si>
  <si>
    <t>r 47</t>
  </si>
  <si>
    <t>r 24+25</t>
  </si>
  <si>
    <t>r 18+19</t>
  </si>
  <si>
    <t>r 27+28+29</t>
  </si>
  <si>
    <t xml:space="preserve"> r 17+22+23+26+32+33+34</t>
  </si>
  <si>
    <t>r 37+38+39</t>
  </si>
  <si>
    <t>r 41+42</t>
  </si>
  <si>
    <t>r 45+46</t>
  </si>
  <si>
    <t>r 48</t>
  </si>
  <si>
    <t>r 51+52+53</t>
  </si>
  <si>
    <t>r 69+70+71</t>
  </si>
  <si>
    <t>r 68+72</t>
  </si>
  <si>
    <t>r 76+77</t>
  </si>
  <si>
    <t>r 75+78</t>
  </si>
  <si>
    <t>r 82+83</t>
  </si>
  <si>
    <t>r 81+84+85</t>
  </si>
  <si>
    <t>r 87+88+89+90</t>
  </si>
  <si>
    <t>r 67+73+74+79+86</t>
  </si>
  <si>
    <t>r 66*100/46412</t>
  </si>
  <si>
    <t>r 94+95</t>
  </si>
  <si>
    <t>r 97+98</t>
  </si>
  <si>
    <t>r 99+100</t>
  </si>
  <si>
    <t>r 93+96+101+102</t>
  </si>
  <si>
    <t>r 105+106</t>
  </si>
  <si>
    <t>r 109+110</t>
  </si>
  <si>
    <t>r 112+113</t>
  </si>
  <si>
    <t>r 115+116+117+118</t>
  </si>
  <si>
    <t>r 104+107+108+111+114</t>
  </si>
  <si>
    <t>r (93+96)*100/8642</t>
  </si>
  <si>
    <t>r 120+121+122</t>
  </si>
  <si>
    <t>r 123+124</t>
  </si>
  <si>
    <t>r 126+127</t>
  </si>
  <si>
    <t>r 131+132+133</t>
  </si>
  <si>
    <t>r 130*100/418050</t>
  </si>
  <si>
    <t>r 136+137</t>
  </si>
  <si>
    <t>r 139+140+141+142</t>
  </si>
  <si>
    <t>r 144+145+146+147+148</t>
  </si>
  <si>
    <t>r 151+152</t>
  </si>
  <si>
    <t>r 158+159</t>
  </si>
  <si>
    <t>r 161+162</t>
  </si>
  <si>
    <t>r 167+168+169</t>
  </si>
  <si>
    <t>r 173+175</t>
  </si>
  <si>
    <t>r 174+176</t>
  </si>
  <si>
    <t>r 179+180</t>
  </si>
  <si>
    <t>r 182+183</t>
  </si>
  <si>
    <t xml:space="preserve">                   แสดงหนังสือใหม่ หนังสือที่น่าสนใจ </t>
  </si>
  <si>
    <t xml:space="preserve">                (• น.บริการสื่อสิ่งพิมพ์) 
                 </t>
  </si>
  <si>
    <t>r 186+187</t>
  </si>
  <si>
    <t>r 185+188+189+190</t>
  </si>
  <si>
    <t>r 193+194</t>
  </si>
  <si>
    <t>r 196</t>
  </si>
  <si>
    <t>r 199+203+211</t>
  </si>
  <si>
    <t>r 200+201+202</t>
  </si>
  <si>
    <t>r 204+205+206+207+208+209+210</t>
  </si>
  <si>
    <t>r 212+213+214+215+216+217</t>
  </si>
  <si>
    <t>r 236+237+238+239</t>
  </si>
  <si>
    <t>r 235</t>
  </si>
  <si>
    <t>r 241+242+243+244+245</t>
  </si>
  <si>
    <t>r 240*100/1010</t>
  </si>
  <si>
    <t>r 248+249</t>
  </si>
  <si>
    <t>r 251</t>
  </si>
  <si>
    <t>r 250</t>
  </si>
  <si>
    <t>r 253+254+255</t>
  </si>
  <si>
    <t>r 258+259</t>
  </si>
  <si>
    <t>r 257*100/296400</t>
  </si>
  <si>
    <t>ข้อมูล ณ 16 ต.ค.55</t>
  </si>
  <si>
    <t>ทำได้</t>
  </si>
  <si>
    <t>เป้าหมายกองแผนทั้งปี</t>
  </si>
  <si>
    <t xml:space="preserve">   สำนัก     ทำได้ทั้งปี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</si>
  <si>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</si>
  <si>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</si>
  <si>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</si>
  <si>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</si>
  <si>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</si>
  <si>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</si>
  <si>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</si>
  <si>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</si>
  <si>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</si>
  <si>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ส.ค.</t>
  </si>
  <si>
    <t>ก.ย.</t>
  </si>
  <si>
    <t>สล</t>
  </si>
  <si>
    <t>จัดหาฯ</t>
  </si>
  <si>
    <t>สาขา</t>
  </si>
  <si>
    <t>วารสาร</t>
  </si>
  <si>
    <t>สื่อโสตฯ</t>
  </si>
  <si>
    <t>สนเทศ</t>
  </si>
  <si>
    <t>วิเคราะห์ฯ</t>
  </si>
  <si>
    <t>สื่อสิ่งพิมพ์</t>
  </si>
  <si>
    <t>ศูนย์ฯ</t>
  </si>
  <si>
    <t>สื่อโสตทัศน์</t>
  </si>
  <si>
    <t>สล.</t>
  </si>
  <si>
    <t>สิ่อสิ่งพิมพ์</t>
  </si>
  <si>
    <t>ศูนย์</t>
  </si>
  <si>
    <t>r 80</t>
  </si>
  <si>
    <t>ของหน่วยงาน.......ฝ่ายบริการสื่อการศึกษา...........</t>
  </si>
  <si>
    <t>ก.ค.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</si>
</sst>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6"/>
      <name val="TH SarabunPSK"/>
      <family val="2"/>
    </font>
    <font>
      <sz val="12.5"/>
      <color indexed="8"/>
      <name val="TH SarabunPSK"/>
      <family val="2"/>
    </font>
    <font>
      <b/>
      <sz val="12.5"/>
      <name val="TH SarabunPSK"/>
      <family val="2"/>
    </font>
    <font>
      <b/>
      <sz val="12.5"/>
      <color rgb="FF0000CC"/>
      <name val="TH SarabunPSK"/>
      <family val="2"/>
    </font>
    <font>
      <b/>
      <sz val="12.5"/>
      <color indexed="8"/>
      <name val="TH SarabunPSK"/>
      <family val="2"/>
    </font>
    <font>
      <sz val="12.5"/>
      <name val="TH SarabunPSK"/>
      <family val="2"/>
    </font>
    <font>
      <b/>
      <sz val="12.5"/>
      <color rgb="FF0000FF"/>
      <name val="TH SarabunPSK"/>
      <family val="2"/>
    </font>
    <font>
      <sz val="11"/>
      <color theme="1"/>
      <name val="Tahoma"/>
      <family val="2"/>
      <scheme val="minor"/>
    </font>
    <font>
      <sz val="11"/>
      <color indexed="8"/>
      <name val="Calibri"/>
      <family val="2"/>
      <charset val="222"/>
    </font>
    <font>
      <sz val="10"/>
      <name val="Arial"/>
      <family val="2"/>
    </font>
    <font>
      <sz val="11"/>
      <color theme="1"/>
      <name val="Tahoma"/>
      <family val="2"/>
      <charset val="222"/>
    </font>
    <font>
      <sz val="12"/>
      <color indexed="12"/>
      <name val="AngsanaUPC"/>
      <family val="1"/>
      <charset val="222"/>
    </font>
    <font>
      <b/>
      <sz val="12.5"/>
      <color indexed="12"/>
      <name val="TH SarabunPSK"/>
      <family val="2"/>
    </font>
    <font>
      <sz val="12.5"/>
      <color rgb="FFFF0000"/>
      <name val="TH SarabunPSK"/>
      <family val="2"/>
    </font>
    <font>
      <i/>
      <sz val="12.5"/>
      <name val="TH SarabunPSK"/>
      <family val="2"/>
    </font>
    <font>
      <b/>
      <sz val="12.5"/>
      <color rgb="FF0070C0"/>
      <name val="TH SarabunPSK"/>
      <family val="2"/>
    </font>
    <font>
      <sz val="12.5"/>
      <color theme="1"/>
      <name val="TH SarabunPSK"/>
      <family val="2"/>
    </font>
    <font>
      <sz val="12.5"/>
      <color rgb="FF0000FF"/>
      <name val="TH SarabunPSK"/>
      <family val="2"/>
    </font>
    <font>
      <sz val="12.5"/>
      <color theme="0" tint="-0.249977111117893"/>
      <name val="TH SarabunPSK"/>
      <family val="2"/>
    </font>
    <font>
      <b/>
      <sz val="12.5"/>
      <color theme="1"/>
      <name val="TH SarabunPSK"/>
      <family val="2"/>
    </font>
    <font>
      <b/>
      <sz val="12.5"/>
      <color rgb="FFFF0000"/>
      <name val="TH SarabunPSK"/>
      <family val="2"/>
    </font>
    <font>
      <sz val="12.5"/>
      <color indexed="10"/>
      <name val="TH SarabunPSK"/>
      <family val="2"/>
    </font>
    <font>
      <i/>
      <sz val="12.5"/>
      <color theme="1"/>
      <name val="TH SarabunPSK"/>
      <family val="2"/>
    </font>
    <font>
      <sz val="11"/>
      <color indexed="10"/>
      <name val="Angsana New"/>
      <family val="1"/>
    </font>
    <font>
      <sz val="12.5"/>
      <color indexed="36"/>
      <name val="TH SarabunPSK"/>
      <family val="2"/>
    </font>
    <font>
      <b/>
      <sz val="12.5"/>
      <color rgb="FF3B33D9"/>
      <name val="TH SarabunPSK"/>
      <family val="2"/>
    </font>
    <font>
      <b/>
      <u/>
      <sz val="12.5"/>
      <color indexed="8"/>
      <name val="TH SarabunPSK"/>
      <family val="2"/>
    </font>
    <font>
      <sz val="12.5"/>
      <color theme="0" tint="-0.14999847407452621"/>
      <name val="TH SarabunPSK"/>
      <family val="2"/>
    </font>
    <font>
      <sz val="12.5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sz val="12.5"/>
      <name val="Tahoma"/>
      <family val="2"/>
      <charset val="222"/>
      <scheme val="minor"/>
    </font>
    <font>
      <sz val="10"/>
      <color theme="1"/>
      <name val="TH SarabunPSK"/>
      <family val="2"/>
    </font>
    <font>
      <sz val="12.5"/>
      <color rgb="FF00B0F0"/>
      <name val="TH SarabunPSK"/>
      <family val="2"/>
    </font>
    <font>
      <sz val="12.5"/>
      <color rgb="FF0070C0"/>
      <name val="TH SarabunPSK"/>
      <family val="2"/>
    </font>
    <font>
      <u/>
      <sz val="12.5"/>
      <color rgb="FF0070C0"/>
      <name val="TH SarabunPSK"/>
      <family val="2"/>
    </font>
    <font>
      <sz val="16"/>
      <color theme="1"/>
      <name val="TH SarabunPSK"/>
      <family val="2"/>
    </font>
    <font>
      <sz val="10"/>
      <color rgb="FFFF0000"/>
      <name val="TH SarabunPSK"/>
      <family val="2"/>
    </font>
    <font>
      <sz val="12.5"/>
      <color rgb="FF00B05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2" fillId="0" borderId="0"/>
    <xf numFmtId="0" fontId="1" fillId="0" borderId="0"/>
    <xf numFmtId="0" fontId="13" fillId="0" borderId="0"/>
    <xf numFmtId="0" fontId="11" fillId="0" borderId="0"/>
    <xf numFmtId="0" fontId="14" fillId="0" borderId="24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89">
    <xf numFmtId="0" fontId="0" fillId="0" borderId="0" xfId="0"/>
    <xf numFmtId="0" fontId="5" fillId="0" borderId="3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right"/>
    </xf>
    <xf numFmtId="0" fontId="5" fillId="0" borderId="9" xfId="1" applyFont="1" applyBorder="1" applyAlignment="1">
      <alignment horizontal="right" vertical="center"/>
    </xf>
    <xf numFmtId="0" fontId="6" fillId="0" borderId="9" xfId="1" applyFont="1" applyBorder="1" applyAlignment="1">
      <alignment horizontal="centerContinuous" vertical="top"/>
    </xf>
    <xf numFmtId="0" fontId="5" fillId="0" borderId="9" xfId="1" applyFont="1" applyBorder="1" applyAlignment="1">
      <alignment horizontal="centerContinuous" vertical="top"/>
    </xf>
    <xf numFmtId="0" fontId="5" fillId="0" borderId="10" xfId="1" applyFont="1" applyBorder="1" applyAlignment="1">
      <alignment horizontal="centerContinuous" vertical="top"/>
    </xf>
    <xf numFmtId="0" fontId="15" fillId="2" borderId="25" xfId="0" applyNumberFormat="1" applyFont="1" applyFill="1" applyBorder="1" applyAlignment="1">
      <alignment vertical="top" wrapText="1"/>
    </xf>
    <xf numFmtId="0" fontId="15" fillId="0" borderId="15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8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vertical="top" wrapText="1"/>
    </xf>
    <xf numFmtId="0" fontId="8" fillId="0" borderId="13" xfId="0" applyNumberFormat="1" applyFont="1" applyFill="1" applyBorder="1" applyAlignment="1">
      <alignment vertical="top" wrapText="1"/>
    </xf>
    <xf numFmtId="0" fontId="18" fillId="2" borderId="5" xfId="0" applyNumberFormat="1" applyFont="1" applyFill="1" applyBorder="1" applyAlignment="1">
      <alignment horizontal="left" vertical="top" wrapText="1"/>
    </xf>
    <xf numFmtId="0" fontId="9" fillId="0" borderId="15" xfId="0" applyNumberFormat="1" applyFont="1" applyFill="1" applyBorder="1" applyAlignment="1">
      <alignment vertical="top" wrapText="1"/>
    </xf>
    <xf numFmtId="0" fontId="5" fillId="0" borderId="15" xfId="0" applyNumberFormat="1" applyFont="1" applyFill="1" applyBorder="1" applyAlignment="1">
      <alignment vertical="top" wrapText="1"/>
    </xf>
    <xf numFmtId="0" fontId="20" fillId="0" borderId="4" xfId="0" applyNumberFormat="1" applyFont="1" applyFill="1" applyBorder="1" applyAlignment="1">
      <alignment vertical="top" wrapText="1"/>
    </xf>
    <xf numFmtId="0" fontId="22" fillId="0" borderId="26" xfId="0" applyNumberFormat="1" applyFont="1" applyFill="1" applyBorder="1" applyAlignment="1">
      <alignment vertical="top" wrapText="1"/>
    </xf>
    <xf numFmtId="0" fontId="23" fillId="0" borderId="27" xfId="0" applyNumberFormat="1" applyFont="1" applyFill="1" applyBorder="1" applyAlignment="1">
      <alignment vertical="top" wrapText="1"/>
    </xf>
    <xf numFmtId="0" fontId="19" fillId="0" borderId="27" xfId="0" applyNumberFormat="1" applyFont="1" applyFill="1" applyBorder="1" applyAlignment="1">
      <alignment vertical="top" wrapText="1"/>
    </xf>
    <xf numFmtId="0" fontId="25" fillId="0" borderId="27" xfId="0" applyNumberFormat="1" applyFont="1" applyFill="1" applyBorder="1" applyAlignment="1">
      <alignment vertical="top" wrapText="1"/>
    </xf>
    <xf numFmtId="0" fontId="19" fillId="0" borderId="29" xfId="0" applyNumberFormat="1" applyFont="1" applyFill="1" applyBorder="1" applyAlignment="1">
      <alignment vertical="top" wrapText="1"/>
    </xf>
    <xf numFmtId="0" fontId="19" fillId="0" borderId="30" xfId="0" applyNumberFormat="1" applyFont="1" applyFill="1" applyBorder="1" applyAlignment="1">
      <alignment vertical="top" wrapText="1"/>
    </xf>
    <xf numFmtId="0" fontId="23" fillId="3" borderId="27" xfId="0" applyNumberFormat="1" applyFont="1" applyFill="1" applyBorder="1" applyAlignment="1">
      <alignment vertical="top" wrapText="1"/>
    </xf>
    <xf numFmtId="0" fontId="16" fillId="0" borderId="27" xfId="0" applyNumberFormat="1" applyFont="1" applyFill="1" applyBorder="1" applyAlignment="1">
      <alignment vertical="top" wrapText="1"/>
    </xf>
    <xf numFmtId="0" fontId="22" fillId="0" borderId="27" xfId="0" applyNumberFormat="1" applyFont="1" applyFill="1" applyBorder="1" applyAlignment="1">
      <alignment vertical="top" wrapText="1"/>
    </xf>
    <xf numFmtId="0" fontId="16" fillId="0" borderId="30" xfId="0" applyNumberFormat="1" applyFont="1" applyFill="1" applyBorder="1" applyAlignment="1">
      <alignment vertical="top" wrapText="1"/>
    </xf>
    <xf numFmtId="0" fontId="19" fillId="3" borderId="27" xfId="0" applyNumberFormat="1" applyFont="1" applyFill="1" applyBorder="1" applyAlignment="1">
      <alignment vertical="top" wrapText="1"/>
    </xf>
    <xf numFmtId="0" fontId="8" fillId="0" borderId="27" xfId="0" applyNumberFormat="1" applyFont="1" applyFill="1" applyBorder="1" applyAlignment="1">
      <alignment vertical="top" wrapText="1"/>
    </xf>
    <xf numFmtId="0" fontId="19" fillId="0" borderId="27" xfId="0" quotePrefix="1" applyNumberFormat="1" applyFont="1" applyFill="1" applyBorder="1" applyAlignment="1">
      <alignment vertical="top" wrapText="1"/>
    </xf>
    <xf numFmtId="0" fontId="22" fillId="2" borderId="5" xfId="0" applyNumberFormat="1" applyFont="1" applyFill="1" applyBorder="1" applyAlignment="1">
      <alignment horizontal="left" vertical="top" wrapText="1"/>
    </xf>
    <xf numFmtId="0" fontId="22" fillId="0" borderId="16" xfId="0" applyNumberFormat="1" applyFont="1" applyFill="1" applyBorder="1" applyAlignment="1">
      <alignment vertical="top" wrapText="1"/>
    </xf>
    <xf numFmtId="0" fontId="8" fillId="0" borderId="15" xfId="0" applyNumberFormat="1" applyFont="1" applyFill="1" applyBorder="1" applyAlignment="1">
      <alignment horizontal="left" vertical="top" wrapText="1"/>
    </xf>
    <xf numFmtId="0" fontId="8" fillId="0" borderId="17" xfId="0" applyNumberFormat="1" applyFont="1" applyFill="1" applyBorder="1" applyAlignment="1">
      <alignment vertical="top" wrapText="1"/>
    </xf>
    <xf numFmtId="0" fontId="22" fillId="0" borderId="5" xfId="0" applyNumberFormat="1" applyFont="1" applyFill="1" applyBorder="1" applyAlignment="1">
      <alignment vertical="top" wrapText="1"/>
    </xf>
    <xf numFmtId="0" fontId="22" fillId="0" borderId="23" xfId="0" applyNumberFormat="1" applyFont="1" applyFill="1" applyBorder="1" applyAlignment="1">
      <alignment vertical="top" wrapText="1"/>
    </xf>
    <xf numFmtId="0" fontId="16" fillId="0" borderId="16" xfId="0" applyNumberFormat="1" applyFont="1" applyFill="1" applyBorder="1" applyAlignment="1">
      <alignment vertical="top" wrapText="1"/>
    </xf>
    <xf numFmtId="0" fontId="19" fillId="0" borderId="14" xfId="0" applyNumberFormat="1" applyFont="1" applyFill="1" applyBorder="1" applyAlignment="1">
      <alignment vertical="top" wrapText="1"/>
    </xf>
    <xf numFmtId="0" fontId="19" fillId="0" borderId="16" xfId="0" applyNumberFormat="1" applyFont="1" applyFill="1" applyBorder="1" applyAlignment="1">
      <alignment vertical="top" wrapText="1"/>
    </xf>
    <xf numFmtId="0" fontId="23" fillId="0" borderId="16" xfId="0" applyNumberFormat="1" applyFont="1" applyFill="1" applyBorder="1" applyAlignment="1">
      <alignment vertical="top" wrapText="1"/>
    </xf>
    <xf numFmtId="0" fontId="8" fillId="0" borderId="33" xfId="0" applyNumberFormat="1" applyFont="1" applyFill="1" applyBorder="1" applyAlignment="1">
      <alignment horizontal="center" vertical="top" wrapText="1"/>
    </xf>
    <xf numFmtId="0" fontId="4" fillId="0" borderId="34" xfId="0" applyNumberFormat="1" applyFont="1" applyFill="1" applyBorder="1" applyAlignment="1">
      <alignment horizontal="center" vertical="top" wrapText="1"/>
    </xf>
    <xf numFmtId="0" fontId="8" fillId="0" borderId="34" xfId="0" applyNumberFormat="1" applyFont="1" applyFill="1" applyBorder="1" applyAlignment="1">
      <alignment vertical="top" wrapText="1"/>
    </xf>
    <xf numFmtId="0" fontId="8" fillId="0" borderId="35" xfId="0" applyNumberFormat="1" applyFont="1" applyFill="1" applyBorder="1" applyAlignment="1">
      <alignment horizontal="center" vertical="top" wrapText="1"/>
    </xf>
    <xf numFmtId="0" fontId="8" fillId="0" borderId="34" xfId="0" applyNumberFormat="1" applyFont="1" applyFill="1" applyBorder="1" applyAlignment="1">
      <alignment horizontal="center" vertical="top" wrapText="1"/>
    </xf>
    <xf numFmtId="0" fontId="16" fillId="0" borderId="34" xfId="0" applyNumberFormat="1" applyFont="1" applyFill="1" applyBorder="1" applyAlignment="1">
      <alignment horizontal="center" vertical="top" wrapText="1"/>
    </xf>
    <xf numFmtId="0" fontId="17" fillId="0" borderId="34" xfId="0" applyNumberFormat="1" applyFont="1" applyFill="1" applyBorder="1" applyAlignment="1">
      <alignment horizontal="center" vertical="top" wrapText="1"/>
    </xf>
    <xf numFmtId="0" fontId="8" fillId="0" borderId="21" xfId="0" applyNumberFormat="1" applyFont="1" applyFill="1" applyBorder="1" applyAlignment="1">
      <alignment horizontal="center" vertical="top" wrapText="1"/>
    </xf>
    <xf numFmtId="0" fontId="19" fillId="0" borderId="35" xfId="0" applyNumberFormat="1" applyFont="1" applyFill="1" applyBorder="1" applyAlignment="1">
      <alignment horizontal="center" vertical="top" wrapText="1"/>
    </xf>
    <xf numFmtId="0" fontId="5" fillId="0" borderId="34" xfId="0" applyNumberFormat="1" applyFont="1" applyFill="1" applyBorder="1" applyAlignment="1">
      <alignment horizontal="center" vertical="top" wrapText="1"/>
    </xf>
    <xf numFmtId="0" fontId="19" fillId="0" borderId="34" xfId="0" applyNumberFormat="1" applyFont="1" applyFill="1" applyBorder="1" applyAlignment="1">
      <alignment horizontal="center" vertical="top" wrapText="1"/>
    </xf>
    <xf numFmtId="0" fontId="25" fillId="0" borderId="34" xfId="0" applyNumberFormat="1" applyFont="1" applyFill="1" applyBorder="1" applyAlignment="1">
      <alignment horizontal="center" vertical="top" wrapText="1"/>
    </xf>
    <xf numFmtId="0" fontId="19" fillId="0" borderId="21" xfId="0" applyNumberFormat="1" applyFont="1" applyFill="1" applyBorder="1" applyAlignment="1">
      <alignment horizontal="center" vertical="top" wrapText="1"/>
    </xf>
    <xf numFmtId="0" fontId="22" fillId="0" borderId="34" xfId="0" applyNumberFormat="1" applyFont="1" applyFill="1" applyBorder="1" applyAlignment="1">
      <alignment horizontal="center" vertical="top" wrapText="1"/>
    </xf>
    <xf numFmtId="0" fontId="16" fillId="0" borderId="21" xfId="0" applyNumberFormat="1" applyFont="1" applyFill="1" applyBorder="1" applyAlignment="1">
      <alignment horizontal="center" vertical="top" wrapText="1"/>
    </xf>
    <xf numFmtId="0" fontId="19" fillId="0" borderId="34" xfId="0" applyNumberFormat="1" applyFont="1" applyFill="1" applyBorder="1" applyAlignment="1">
      <alignment vertical="top" wrapText="1"/>
    </xf>
    <xf numFmtId="0" fontId="19" fillId="0" borderId="37" xfId="0" applyNumberFormat="1" applyFont="1" applyFill="1" applyBorder="1" applyAlignment="1">
      <alignment horizontal="center" vertical="top" wrapText="1"/>
    </xf>
    <xf numFmtId="0" fontId="19" fillId="0" borderId="38" xfId="0" applyNumberFormat="1" applyFont="1" applyFill="1" applyBorder="1" applyAlignment="1">
      <alignment horizontal="center" vertical="top" wrapText="1"/>
    </xf>
    <xf numFmtId="0" fontId="19" fillId="0" borderId="36" xfId="0" applyNumberFormat="1" applyFont="1" applyFill="1" applyBorder="1" applyAlignment="1">
      <alignment horizontal="center" vertical="top" wrapText="1"/>
    </xf>
    <xf numFmtId="0" fontId="31" fillId="0" borderId="0" xfId="0" applyFont="1"/>
    <xf numFmtId="0" fontId="4" fillId="0" borderId="35" xfId="0" applyNumberFormat="1" applyFont="1" applyFill="1" applyBorder="1" applyAlignment="1">
      <alignment horizontal="center" vertical="top" wrapText="1"/>
    </xf>
    <xf numFmtId="0" fontId="32" fillId="0" borderId="0" xfId="0" applyFont="1"/>
    <xf numFmtId="0" fontId="5" fillId="0" borderId="3" xfId="1" applyFont="1" applyBorder="1" applyAlignment="1">
      <alignment horizontal="centerContinuous" vertical="top"/>
    </xf>
    <xf numFmtId="0" fontId="5" fillId="0" borderId="4" xfId="1" applyFont="1" applyBorder="1" applyAlignment="1">
      <alignment horizontal="center" vertical="top"/>
    </xf>
    <xf numFmtId="0" fontId="31" fillId="0" borderId="0" xfId="0" applyFont="1" applyAlignment="1">
      <alignment vertical="top"/>
    </xf>
    <xf numFmtId="0" fontId="19" fillId="0" borderId="15" xfId="0" applyFont="1" applyBorder="1" applyAlignment="1">
      <alignment horizontal="center" vertical="top"/>
    </xf>
    <xf numFmtId="0" fontId="19" fillId="0" borderId="15" xfId="0" applyFont="1" applyBorder="1" applyAlignment="1">
      <alignment horizontal="center"/>
    </xf>
    <xf numFmtId="0" fontId="19" fillId="0" borderId="40" xfId="0" applyFont="1" applyBorder="1" applyAlignment="1">
      <alignment horizontal="center" vertical="top"/>
    </xf>
    <xf numFmtId="0" fontId="19" fillId="0" borderId="40" xfId="0" applyFont="1" applyBorder="1" applyAlignment="1">
      <alignment horizontal="center"/>
    </xf>
    <xf numFmtId="0" fontId="8" fillId="0" borderId="4" xfId="1" applyNumberFormat="1" applyFont="1" applyFill="1" applyBorder="1" applyAlignment="1">
      <alignment horizontal="center" vertical="top" wrapText="1"/>
    </xf>
    <xf numFmtId="0" fontId="21" fillId="0" borderId="16" xfId="0" applyNumberFormat="1" applyFont="1" applyFill="1" applyBorder="1" applyAlignment="1">
      <alignment vertical="top" wrapText="1"/>
    </xf>
    <xf numFmtId="0" fontId="21" fillId="0" borderId="31" xfId="0" applyNumberFormat="1" applyFont="1" applyFill="1" applyBorder="1" applyAlignment="1">
      <alignment vertical="top" wrapText="1"/>
    </xf>
    <xf numFmtId="0" fontId="21" fillId="0" borderId="32" xfId="0" applyNumberFormat="1" applyFont="1" applyFill="1" applyBorder="1" applyAlignment="1">
      <alignment vertical="top" wrapText="1"/>
    </xf>
    <xf numFmtId="0" fontId="21" fillId="0" borderId="15" xfId="0" applyNumberFormat="1" applyFont="1" applyFill="1" applyBorder="1" applyAlignment="1">
      <alignment vertical="top" wrapText="1"/>
    </xf>
    <xf numFmtId="0" fontId="30" fillId="0" borderId="14" xfId="1" applyNumberFormat="1" applyFont="1" applyFill="1" applyBorder="1" applyAlignment="1">
      <alignment vertical="top" wrapText="1"/>
    </xf>
    <xf numFmtId="0" fontId="30" fillId="0" borderId="16" xfId="0" applyNumberFormat="1" applyFont="1" applyFill="1" applyBorder="1" applyAlignment="1">
      <alignment vertical="top" wrapText="1"/>
    </xf>
    <xf numFmtId="0" fontId="30" fillId="0" borderId="15" xfId="0" applyNumberFormat="1" applyFont="1" applyFill="1" applyBorder="1" applyAlignment="1">
      <alignment vertical="top" wrapText="1"/>
    </xf>
    <xf numFmtId="0" fontId="30" fillId="0" borderId="14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8" fillId="0" borderId="15" xfId="0" applyFont="1" applyBorder="1" applyAlignment="1">
      <alignment horizontal="center" vertical="top"/>
    </xf>
    <xf numFmtId="0" fontId="33" fillId="0" borderId="0" xfId="0" applyFont="1"/>
    <xf numFmtId="0" fontId="19" fillId="0" borderId="22" xfId="0" applyFont="1" applyBorder="1" applyAlignment="1">
      <alignment horizontal="center" vertical="top"/>
    </xf>
    <xf numFmtId="0" fontId="19" fillId="0" borderId="22" xfId="0" applyFont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0" fontId="19" fillId="0" borderId="13" xfId="0" applyFont="1" applyBorder="1" applyAlignment="1">
      <alignment horizontal="center"/>
    </xf>
    <xf numFmtId="0" fontId="23" fillId="0" borderId="26" xfId="0" applyNumberFormat="1" applyFont="1" applyFill="1" applyBorder="1" applyAlignment="1">
      <alignment vertical="top" wrapText="1"/>
    </xf>
    <xf numFmtId="0" fontId="16" fillId="0" borderId="35" xfId="0" applyNumberFormat="1" applyFont="1" applyFill="1" applyBorder="1" applyAlignment="1">
      <alignment horizontal="center" vertical="top" wrapText="1"/>
    </xf>
    <xf numFmtId="0" fontId="8" fillId="0" borderId="25" xfId="1" applyNumberFormat="1" applyFont="1" applyFill="1" applyBorder="1" applyAlignment="1">
      <alignment horizontal="center" vertical="top" wrapText="1"/>
    </xf>
    <xf numFmtId="0" fontId="8" fillId="0" borderId="15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15" xfId="5" applyNumberFormat="1" applyFont="1" applyFill="1" applyBorder="1" applyAlignment="1">
      <alignment vertical="top" wrapText="1"/>
    </xf>
    <xf numFmtId="0" fontId="8" fillId="0" borderId="13" xfId="5" applyNumberFormat="1" applyFont="1" applyFill="1" applyBorder="1" applyAlignment="1">
      <alignment vertical="top" wrapText="1"/>
    </xf>
    <xf numFmtId="0" fontId="5" fillId="0" borderId="22" xfId="0" applyNumberFormat="1" applyFont="1" applyFill="1" applyBorder="1" applyAlignment="1">
      <alignment vertical="top" wrapText="1"/>
    </xf>
    <xf numFmtId="0" fontId="21" fillId="0" borderId="5" xfId="0" applyNumberFormat="1" applyFont="1" applyFill="1" applyBorder="1" applyAlignment="1">
      <alignment vertical="top" wrapText="1"/>
    </xf>
    <xf numFmtId="0" fontId="21" fillId="0" borderId="28" xfId="0" applyNumberFormat="1" applyFont="1" applyFill="1" applyBorder="1" applyAlignment="1">
      <alignment vertical="top" wrapText="1"/>
    </xf>
    <xf numFmtId="0" fontId="21" fillId="0" borderId="14" xfId="0" applyNumberFormat="1" applyFont="1" applyFill="1" applyBorder="1" applyAlignment="1">
      <alignment vertical="top" wrapText="1"/>
    </xf>
    <xf numFmtId="0" fontId="19" fillId="0" borderId="15" xfId="0" applyFont="1" applyFill="1" applyBorder="1" applyAlignment="1">
      <alignment horizontal="center" vertical="top"/>
    </xf>
    <xf numFmtId="0" fontId="8" fillId="0" borderId="41" xfId="0" applyNumberFormat="1" applyFont="1" applyFill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8" fillId="0" borderId="42" xfId="0" applyFont="1" applyBorder="1" applyAlignment="1">
      <alignment horizontal="center" vertical="top"/>
    </xf>
    <xf numFmtId="0" fontId="34" fillId="0" borderId="0" xfId="0" applyFont="1"/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19" fillId="0" borderId="23" xfId="0" applyNumberFormat="1" applyFont="1" applyFill="1" applyBorder="1" applyAlignment="1">
      <alignment vertical="top" wrapText="1"/>
    </xf>
    <xf numFmtId="0" fontId="30" fillId="0" borderId="5" xfId="0" applyNumberFormat="1" applyFont="1" applyFill="1" applyBorder="1" applyAlignment="1">
      <alignment vertical="top" wrapText="1"/>
    </xf>
    <xf numFmtId="0" fontId="16" fillId="0" borderId="5" xfId="0" applyNumberFormat="1" applyFont="1" applyFill="1" applyBorder="1" applyAlignment="1">
      <alignment vertical="top" wrapText="1"/>
    </xf>
    <xf numFmtId="0" fontId="19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38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39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0" fontId="19" fillId="0" borderId="18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top"/>
    </xf>
    <xf numFmtId="0" fontId="3" fillId="0" borderId="0" xfId="1" applyFont="1" applyBorder="1" applyAlignment="1">
      <alignment horizontal="center"/>
    </xf>
    <xf numFmtId="0" fontId="5" fillId="0" borderId="6" xfId="1" applyFont="1" applyBorder="1" applyAlignment="1">
      <alignment horizontal="center" vertical="top"/>
    </xf>
    <xf numFmtId="0" fontId="19" fillId="0" borderId="5" xfId="0" applyFont="1" applyBorder="1" applyAlignment="1">
      <alignment vertical="top"/>
    </xf>
    <xf numFmtId="0" fontId="8" fillId="0" borderId="14" xfId="0" applyNumberFormat="1" applyFont="1" applyFill="1" applyBorder="1" applyAlignment="1">
      <alignment vertical="top" wrapText="1"/>
    </xf>
    <xf numFmtId="0" fontId="5" fillId="0" borderId="44" xfId="0" applyNumberFormat="1" applyFont="1" applyFill="1" applyBorder="1" applyAlignment="1">
      <alignment vertical="top" wrapText="1"/>
    </xf>
    <xf numFmtId="0" fontId="8" fillId="0" borderId="45" xfId="0" applyNumberFormat="1" applyFont="1" applyFill="1" applyBorder="1" applyAlignment="1">
      <alignment horizontal="center" vertical="top" wrapText="1"/>
    </xf>
    <xf numFmtId="0" fontId="8" fillId="0" borderId="20" xfId="0" applyNumberFormat="1" applyFont="1" applyFill="1" applyBorder="1" applyAlignment="1">
      <alignment vertical="top" wrapText="1"/>
    </xf>
    <xf numFmtId="0" fontId="8" fillId="0" borderId="39" xfId="0" applyNumberFormat="1" applyFont="1" applyFill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/>
    </xf>
    <xf numFmtId="0" fontId="19" fillId="4" borderId="15" xfId="0" applyFont="1" applyFill="1" applyBorder="1" applyAlignment="1">
      <alignment horizontal="center" vertical="top"/>
    </xf>
    <xf numFmtId="0" fontId="19" fillId="4" borderId="15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 vertical="top"/>
    </xf>
    <xf numFmtId="0" fontId="8" fillId="4" borderId="15" xfId="0" applyFont="1" applyFill="1" applyBorder="1" applyAlignment="1">
      <alignment horizontal="center" vertical="top"/>
    </xf>
    <xf numFmtId="0" fontId="8" fillId="4" borderId="15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23" fillId="0" borderId="49" xfId="0" applyNumberFormat="1" applyFont="1" applyFill="1" applyBorder="1" applyAlignment="1">
      <alignment vertical="top" wrapText="1"/>
    </xf>
    <xf numFmtId="0" fontId="8" fillId="0" borderId="15" xfId="1" applyNumberFormat="1" applyFont="1" applyFill="1" applyBorder="1" applyAlignment="1">
      <alignment vertical="top" wrapText="1"/>
    </xf>
    <xf numFmtId="0" fontId="8" fillId="0" borderId="34" xfId="1" applyNumberFormat="1" applyFont="1" applyFill="1" applyBorder="1" applyAlignment="1">
      <alignment horizontal="center" vertical="top" wrapText="1"/>
    </xf>
    <xf numFmtId="0" fontId="19" fillId="0" borderId="0" xfId="0" applyFont="1"/>
    <xf numFmtId="49" fontId="19" fillId="0" borderId="0" xfId="0" applyNumberFormat="1" applyFont="1"/>
    <xf numFmtId="0" fontId="8" fillId="0" borderId="0" xfId="0" applyFont="1"/>
    <xf numFmtId="0" fontId="19" fillId="0" borderId="0" xfId="0" applyFont="1" applyFill="1"/>
    <xf numFmtId="0" fontId="40" fillId="0" borderId="0" xfId="0" applyFont="1" applyFill="1" applyAlignment="1">
      <alignment vertical="top"/>
    </xf>
    <xf numFmtId="0" fontId="19" fillId="0" borderId="15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/>
    </xf>
    <xf numFmtId="0" fontId="1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4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top"/>
    </xf>
    <xf numFmtId="49" fontId="19" fillId="0" borderId="15" xfId="0" applyNumberFormat="1" applyFont="1" applyFill="1" applyBorder="1" applyAlignment="1">
      <alignment horizontal="center" vertical="top"/>
    </xf>
    <xf numFmtId="0" fontId="5" fillId="0" borderId="3" xfId="1" applyFont="1" applyFill="1" applyBorder="1" applyAlignment="1">
      <alignment horizontal="centerContinuous" vertical="top"/>
    </xf>
    <xf numFmtId="0" fontId="5" fillId="0" borderId="9" xfId="1" applyFont="1" applyFill="1" applyBorder="1" applyAlignment="1">
      <alignment horizontal="centerContinuous" vertical="top"/>
    </xf>
    <xf numFmtId="0" fontId="19" fillId="0" borderId="40" xfId="0" applyFont="1" applyFill="1" applyBorder="1" applyAlignment="1">
      <alignment horizontal="center" vertical="top"/>
    </xf>
    <xf numFmtId="0" fontId="31" fillId="0" borderId="0" xfId="0" applyFont="1" applyFill="1" applyAlignment="1">
      <alignment vertical="top"/>
    </xf>
    <xf numFmtId="0" fontId="31" fillId="0" borderId="0" xfId="0" applyFont="1" applyFill="1"/>
    <xf numFmtId="2" fontId="19" fillId="0" borderId="15" xfId="0" applyNumberFormat="1" applyFont="1" applyBorder="1" applyAlignment="1">
      <alignment horizontal="center" vertical="top"/>
    </xf>
    <xf numFmtId="0" fontId="5" fillId="0" borderId="46" xfId="1" applyFont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6" fillId="0" borderId="14" xfId="1" applyNumberFormat="1" applyFont="1" applyFill="1" applyBorder="1" applyAlignment="1">
      <alignment horizontal="center" vertical="top" wrapText="1"/>
    </xf>
    <xf numFmtId="0" fontId="6" fillId="0" borderId="50" xfId="1" applyNumberFormat="1" applyFont="1" applyFill="1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top" wrapText="1"/>
    </xf>
    <xf numFmtId="0" fontId="28" fillId="0" borderId="11" xfId="0" applyNumberFormat="1" applyFont="1" applyFill="1" applyBorder="1" applyAlignment="1">
      <alignment horizontal="center" vertical="top" wrapText="1"/>
    </xf>
    <xf numFmtId="0" fontId="28" fillId="0" borderId="12" xfId="0" applyNumberFormat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3">
    <cellStyle name="Comma 2" xfId="7"/>
    <cellStyle name="Comma 2 2" xfId="8"/>
    <cellStyle name="Comma 2 2 2" xfId="2"/>
    <cellStyle name="Comma 2 3" xfId="6"/>
    <cellStyle name="Comma 3" xfId="9"/>
    <cellStyle name="Comma 3 2" xfId="10"/>
    <cellStyle name="Comma 3 2 2" xfId="11"/>
    <cellStyle name="Comma 4" xfId="12"/>
    <cellStyle name="Normal" xfId="0" builtinId="0"/>
    <cellStyle name="Normal 10" xfId="13"/>
    <cellStyle name="Normal 13" xfId="14"/>
    <cellStyle name="Normal 2" xfId="15"/>
    <cellStyle name="Normal 2 2" xfId="1"/>
    <cellStyle name="Normal 3" xfId="3"/>
    <cellStyle name="Normal 4" xfId="16"/>
    <cellStyle name="Normal 4 2" xfId="17"/>
    <cellStyle name="Normal 5" xfId="18"/>
    <cellStyle name="Style 1" xfId="19"/>
    <cellStyle name="เครื่องหมายจุลภาค 2" xfId="20"/>
    <cellStyle name="เครื่องหมายจุลภาค 2 2" xfId="4"/>
    <cellStyle name="ปกติ 2" xfId="21"/>
    <cellStyle name="ปกติ 2 2" xfId="5"/>
    <cellStyle name="เปอร์เซ็นต์ 2" xfId="22"/>
  </cellStyles>
  <dxfs count="29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_02_01_servic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3_02_10_servic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3_02_11_servic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3_02_12_servic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13_03_01_servic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13_03_02_servic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13_03_03_servic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13_03_04_service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13_03_05_service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13_03_06_service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13_03_07_serv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3_02_02_service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13_03_08_service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13_03_09_servic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13_03_10_service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13_03_11_service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13_03_12_service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13_01_01_servic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13_01_02_service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13_01_03_service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13_01_04_service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13_01_05_servi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3_02_03_service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13_01_06_service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13_01_07_service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13_01_08_service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13_01_09_service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13_01_10_service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13_01_11_service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13_01_12_servic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3_02_04_servic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3_02_05_servic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3_02_06_servic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3_02_07_servic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3_02_08_servic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3_02_09_serv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3">
          <cell r="H73">
            <v>16</v>
          </cell>
        </row>
        <row r="94">
          <cell r="H94">
            <v>8</v>
          </cell>
        </row>
        <row r="97">
          <cell r="H97">
            <v>136</v>
          </cell>
        </row>
        <row r="107">
          <cell r="H107">
            <v>700</v>
          </cell>
        </row>
        <row r="121">
          <cell r="H121">
            <v>0</v>
          </cell>
        </row>
        <row r="144">
          <cell r="H144">
            <v>8767</v>
          </cell>
        </row>
        <row r="152">
          <cell r="H152">
            <v>1908</v>
          </cell>
        </row>
        <row r="188">
          <cell r="H188">
            <v>1</v>
          </cell>
        </row>
        <row r="208">
          <cell r="H208">
            <v>0</v>
          </cell>
        </row>
        <row r="214">
          <cell r="H214">
            <v>0</v>
          </cell>
        </row>
        <row r="245">
          <cell r="H245">
            <v>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3">
          <cell r="W73">
            <v>271</v>
          </cell>
        </row>
        <row r="94">
          <cell r="W94">
            <v>10</v>
          </cell>
        </row>
        <row r="97">
          <cell r="W97">
            <v>106</v>
          </cell>
        </row>
        <row r="107">
          <cell r="W107">
            <v>404</v>
          </cell>
        </row>
        <row r="121">
          <cell r="W121">
            <v>123</v>
          </cell>
        </row>
        <row r="144">
          <cell r="W144">
            <v>4316</v>
          </cell>
        </row>
        <row r="152">
          <cell r="W152">
            <v>1505</v>
          </cell>
        </row>
        <row r="188">
          <cell r="W188">
            <v>1</v>
          </cell>
        </row>
        <row r="208">
          <cell r="W208">
            <v>1</v>
          </cell>
        </row>
        <row r="214">
          <cell r="W214">
            <v>1</v>
          </cell>
        </row>
        <row r="245">
          <cell r="W245">
            <v>10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3">
          <cell r="X73">
            <v>151</v>
          </cell>
        </row>
        <row r="94">
          <cell r="X94">
            <v>10</v>
          </cell>
        </row>
        <row r="97">
          <cell r="X97">
            <v>162</v>
          </cell>
        </row>
        <row r="107">
          <cell r="X107">
            <v>279</v>
          </cell>
        </row>
        <row r="121">
          <cell r="X121">
            <v>0</v>
          </cell>
        </row>
        <row r="144">
          <cell r="X144">
            <v>5324</v>
          </cell>
        </row>
        <row r="152">
          <cell r="X152">
            <v>1071</v>
          </cell>
        </row>
        <row r="188">
          <cell r="X188">
            <v>1</v>
          </cell>
        </row>
        <row r="208">
          <cell r="X208">
            <v>0</v>
          </cell>
        </row>
        <row r="214">
          <cell r="X214">
            <v>0</v>
          </cell>
        </row>
        <row r="245">
          <cell r="X245">
            <v>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3">
          <cell r="Y73">
            <v>15</v>
          </cell>
        </row>
        <row r="94">
          <cell r="Y94">
            <v>7</v>
          </cell>
        </row>
        <row r="97">
          <cell r="Y97">
            <v>206</v>
          </cell>
        </row>
        <row r="107">
          <cell r="Y107">
            <v>127</v>
          </cell>
        </row>
        <row r="121">
          <cell r="Y121">
            <v>0</v>
          </cell>
        </row>
        <row r="144">
          <cell r="Y144">
            <v>4802</v>
          </cell>
        </row>
        <row r="152">
          <cell r="Y152">
            <v>213</v>
          </cell>
        </row>
        <row r="188">
          <cell r="Y188">
            <v>1</v>
          </cell>
        </row>
        <row r="208">
          <cell r="Y208">
            <v>0</v>
          </cell>
        </row>
        <row r="214">
          <cell r="Y214">
            <v>0</v>
          </cell>
        </row>
        <row r="245">
          <cell r="Y245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6">
          <cell r="H76">
            <v>0</v>
          </cell>
        </row>
        <row r="77">
          <cell r="H77">
            <v>110</v>
          </cell>
        </row>
        <row r="145">
          <cell r="H145">
            <v>624</v>
          </cell>
        </row>
        <row r="180">
          <cell r="H180">
            <v>0</v>
          </cell>
        </row>
        <row r="182">
          <cell r="H182">
            <v>0</v>
          </cell>
        </row>
        <row r="189">
          <cell r="H189">
            <v>1</v>
          </cell>
        </row>
        <row r="209">
          <cell r="H209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6">
          <cell r="I76">
            <v>0</v>
          </cell>
        </row>
        <row r="77">
          <cell r="I77">
            <v>352</v>
          </cell>
        </row>
        <row r="145">
          <cell r="I145">
            <v>692</v>
          </cell>
        </row>
        <row r="180">
          <cell r="I180">
            <v>0</v>
          </cell>
        </row>
        <row r="182">
          <cell r="I182">
            <v>0</v>
          </cell>
        </row>
        <row r="189">
          <cell r="I189">
            <v>0</v>
          </cell>
        </row>
        <row r="209">
          <cell r="I209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6">
          <cell r="J76">
            <v>33</v>
          </cell>
        </row>
        <row r="77">
          <cell r="J77">
            <v>0</v>
          </cell>
        </row>
        <row r="145">
          <cell r="J145">
            <v>772</v>
          </cell>
        </row>
        <row r="180">
          <cell r="J180">
            <v>0</v>
          </cell>
        </row>
        <row r="182">
          <cell r="J182">
            <v>0</v>
          </cell>
        </row>
        <row r="189">
          <cell r="J189">
            <v>2</v>
          </cell>
        </row>
        <row r="209">
          <cell r="J209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6">
          <cell r="M76">
            <v>34</v>
          </cell>
        </row>
        <row r="77">
          <cell r="M77">
            <v>0</v>
          </cell>
        </row>
        <row r="145">
          <cell r="M145">
            <v>134</v>
          </cell>
        </row>
        <row r="180">
          <cell r="M180">
            <v>0</v>
          </cell>
        </row>
        <row r="182">
          <cell r="M182">
            <v>0</v>
          </cell>
        </row>
        <row r="189">
          <cell r="M189">
            <v>1</v>
          </cell>
        </row>
        <row r="209">
          <cell r="M209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6">
          <cell r="N76">
            <v>0</v>
          </cell>
        </row>
        <row r="77">
          <cell r="N77">
            <v>0</v>
          </cell>
        </row>
        <row r="145">
          <cell r="N145">
            <v>786</v>
          </cell>
        </row>
        <row r="180">
          <cell r="N180">
            <v>0</v>
          </cell>
        </row>
        <row r="182">
          <cell r="N182">
            <v>1</v>
          </cell>
        </row>
        <row r="189">
          <cell r="N189">
            <v>1</v>
          </cell>
        </row>
        <row r="209">
          <cell r="N20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6">
          <cell r="O76">
            <v>1310</v>
          </cell>
        </row>
        <row r="77">
          <cell r="O77">
            <v>440</v>
          </cell>
        </row>
        <row r="145">
          <cell r="O145">
            <v>1252</v>
          </cell>
        </row>
        <row r="180">
          <cell r="O180">
            <v>0</v>
          </cell>
        </row>
        <row r="182">
          <cell r="O182">
            <v>1</v>
          </cell>
        </row>
        <row r="189">
          <cell r="O189">
            <v>3</v>
          </cell>
        </row>
        <row r="209">
          <cell r="O20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6">
          <cell r="R76">
            <v>132</v>
          </cell>
        </row>
        <row r="77">
          <cell r="R77">
            <v>0</v>
          </cell>
        </row>
        <row r="145">
          <cell r="R145">
            <v>544</v>
          </cell>
        </row>
        <row r="180">
          <cell r="R180">
            <v>0</v>
          </cell>
        </row>
        <row r="182">
          <cell r="R182">
            <v>1</v>
          </cell>
        </row>
        <row r="189">
          <cell r="R189">
            <v>1</v>
          </cell>
        </row>
        <row r="209">
          <cell r="R20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3">
          <cell r="I73">
            <v>62</v>
          </cell>
        </row>
        <row r="94">
          <cell r="I94">
            <v>10</v>
          </cell>
        </row>
        <row r="97">
          <cell r="I97">
            <v>135</v>
          </cell>
        </row>
        <row r="107">
          <cell r="I107">
            <v>681</v>
          </cell>
        </row>
        <row r="121">
          <cell r="I121">
            <v>0</v>
          </cell>
        </row>
        <row r="144">
          <cell r="I144">
            <v>5704</v>
          </cell>
        </row>
        <row r="152">
          <cell r="I152">
            <v>1536</v>
          </cell>
        </row>
        <row r="188">
          <cell r="I188">
            <v>1</v>
          </cell>
        </row>
        <row r="208">
          <cell r="I208">
            <v>0</v>
          </cell>
        </row>
        <row r="214">
          <cell r="I214">
            <v>1</v>
          </cell>
        </row>
        <row r="245">
          <cell r="I245">
            <v>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6">
          <cell r="S76">
            <v>99</v>
          </cell>
        </row>
        <row r="77">
          <cell r="S77">
            <v>440</v>
          </cell>
        </row>
        <row r="145">
          <cell r="S145">
            <v>742</v>
          </cell>
        </row>
        <row r="180">
          <cell r="S180">
            <v>0</v>
          </cell>
        </row>
        <row r="182">
          <cell r="S182">
            <v>0</v>
          </cell>
        </row>
        <row r="189">
          <cell r="S189">
            <v>1</v>
          </cell>
        </row>
        <row r="209">
          <cell r="S20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6">
          <cell r="T76">
            <v>220</v>
          </cell>
        </row>
        <row r="77">
          <cell r="T77">
            <v>0</v>
          </cell>
        </row>
        <row r="145">
          <cell r="T145">
            <v>1049</v>
          </cell>
        </row>
        <row r="180">
          <cell r="T180">
            <v>0</v>
          </cell>
        </row>
        <row r="182">
          <cell r="T182">
            <v>0</v>
          </cell>
        </row>
        <row r="189">
          <cell r="T189">
            <v>1</v>
          </cell>
        </row>
        <row r="209">
          <cell r="T209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6">
          <cell r="W76">
            <v>0</v>
          </cell>
        </row>
        <row r="77">
          <cell r="W77">
            <v>0</v>
          </cell>
        </row>
        <row r="145">
          <cell r="W145">
            <v>1411</v>
          </cell>
        </row>
        <row r="180">
          <cell r="W180">
            <v>0</v>
          </cell>
        </row>
        <row r="182">
          <cell r="W182">
            <v>1</v>
          </cell>
        </row>
        <row r="189">
          <cell r="W189">
            <v>2</v>
          </cell>
        </row>
        <row r="209">
          <cell r="W209">
            <v>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6">
          <cell r="X76">
            <v>1093</v>
          </cell>
        </row>
        <row r="77">
          <cell r="X77">
            <v>858</v>
          </cell>
        </row>
        <row r="145">
          <cell r="X145">
            <v>115</v>
          </cell>
        </row>
        <row r="180">
          <cell r="X180">
            <v>0</v>
          </cell>
        </row>
        <row r="182">
          <cell r="X182">
            <v>1</v>
          </cell>
        </row>
        <row r="189">
          <cell r="X189">
            <v>3</v>
          </cell>
        </row>
        <row r="209">
          <cell r="X209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6">
          <cell r="Y76">
            <v>781</v>
          </cell>
        </row>
        <row r="77">
          <cell r="Y77">
            <v>396</v>
          </cell>
        </row>
        <row r="145">
          <cell r="Y145">
            <v>626</v>
          </cell>
        </row>
        <row r="180">
          <cell r="Y180">
            <v>0</v>
          </cell>
        </row>
        <row r="182">
          <cell r="Y182">
            <v>2</v>
          </cell>
        </row>
        <row r="189">
          <cell r="Y189">
            <v>4</v>
          </cell>
        </row>
        <row r="209">
          <cell r="Y209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127">
          <cell r="H127">
            <v>0</v>
          </cell>
        </row>
        <row r="132">
          <cell r="H132">
            <v>13218</v>
          </cell>
        </row>
        <row r="134">
          <cell r="H134">
            <v>14</v>
          </cell>
        </row>
        <row r="136">
          <cell r="H136">
            <v>10385</v>
          </cell>
        </row>
        <row r="139">
          <cell r="H139">
            <v>191</v>
          </cell>
        </row>
        <row r="146">
          <cell r="H146">
            <v>9912</v>
          </cell>
        </row>
        <row r="149">
          <cell r="H149">
            <v>162</v>
          </cell>
        </row>
        <row r="154">
          <cell r="H154">
            <v>30</v>
          </cell>
        </row>
        <row r="155">
          <cell r="H155">
            <v>2</v>
          </cell>
        </row>
        <row r="156">
          <cell r="H156">
            <v>6</v>
          </cell>
        </row>
        <row r="173">
          <cell r="H173">
            <v>3</v>
          </cell>
        </row>
        <row r="174">
          <cell r="H174">
            <v>75</v>
          </cell>
        </row>
        <row r="175">
          <cell r="H175">
            <v>29</v>
          </cell>
        </row>
        <row r="176">
          <cell r="H176">
            <v>75</v>
          </cell>
        </row>
        <row r="179">
          <cell r="H179">
            <v>0</v>
          </cell>
        </row>
        <row r="186">
          <cell r="H186">
            <v>9</v>
          </cell>
        </row>
        <row r="187">
          <cell r="H187">
            <v>3</v>
          </cell>
        </row>
        <row r="193">
          <cell r="H193">
            <v>0</v>
          </cell>
        </row>
        <row r="196">
          <cell r="H196">
            <v>27</v>
          </cell>
        </row>
        <row r="207">
          <cell r="H207">
            <v>0</v>
          </cell>
        </row>
        <row r="213">
          <cell r="H213">
            <v>1</v>
          </cell>
        </row>
        <row r="259">
          <cell r="H259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127">
          <cell r="I127">
            <v>0</v>
          </cell>
        </row>
        <row r="132">
          <cell r="I132">
            <v>12261</v>
          </cell>
        </row>
        <row r="134">
          <cell r="I134">
            <v>11</v>
          </cell>
        </row>
        <row r="136">
          <cell r="I136">
            <v>13850</v>
          </cell>
        </row>
        <row r="139">
          <cell r="I139">
            <v>100</v>
          </cell>
        </row>
        <row r="146">
          <cell r="I146">
            <v>8189</v>
          </cell>
        </row>
        <row r="149">
          <cell r="I149">
            <v>106</v>
          </cell>
        </row>
        <row r="154">
          <cell r="I154">
            <v>38</v>
          </cell>
        </row>
        <row r="155">
          <cell r="I155">
            <v>2</v>
          </cell>
        </row>
        <row r="156">
          <cell r="I156">
            <v>5</v>
          </cell>
        </row>
        <row r="173">
          <cell r="I173">
            <v>3</v>
          </cell>
        </row>
        <row r="174">
          <cell r="I174">
            <v>139</v>
          </cell>
        </row>
        <row r="175">
          <cell r="I175">
            <v>29</v>
          </cell>
        </row>
        <row r="176">
          <cell r="I176">
            <v>54</v>
          </cell>
        </row>
        <row r="179">
          <cell r="I179">
            <v>0</v>
          </cell>
        </row>
        <row r="186">
          <cell r="I186">
            <v>7</v>
          </cell>
        </row>
        <row r="187">
          <cell r="I187">
            <v>3</v>
          </cell>
        </row>
        <row r="193">
          <cell r="I193">
            <v>0</v>
          </cell>
        </row>
        <row r="196">
          <cell r="I196">
            <v>17</v>
          </cell>
        </row>
        <row r="207">
          <cell r="I207">
            <v>0</v>
          </cell>
        </row>
        <row r="213">
          <cell r="I213">
            <v>0</v>
          </cell>
        </row>
        <row r="259">
          <cell r="I259">
            <v>1284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127">
          <cell r="J127">
            <v>0</v>
          </cell>
        </row>
        <row r="132">
          <cell r="J132">
            <v>10591</v>
          </cell>
        </row>
        <row r="134">
          <cell r="J134">
            <v>5</v>
          </cell>
        </row>
        <row r="136">
          <cell r="J136">
            <v>12078</v>
          </cell>
        </row>
        <row r="139">
          <cell r="J139">
            <v>157</v>
          </cell>
        </row>
        <row r="146">
          <cell r="J146">
            <v>5666</v>
          </cell>
        </row>
        <row r="149">
          <cell r="J149">
            <v>101</v>
          </cell>
        </row>
        <row r="154">
          <cell r="J154">
            <v>37</v>
          </cell>
        </row>
        <row r="155">
          <cell r="J155">
            <v>1</v>
          </cell>
        </row>
        <row r="156">
          <cell r="J156">
            <v>0</v>
          </cell>
        </row>
        <row r="173">
          <cell r="J173">
            <v>0</v>
          </cell>
        </row>
        <row r="174">
          <cell r="J174">
            <v>0</v>
          </cell>
        </row>
        <row r="175">
          <cell r="J175">
            <v>34</v>
          </cell>
        </row>
        <row r="176">
          <cell r="J176">
            <v>34</v>
          </cell>
        </row>
        <row r="179">
          <cell r="J179">
            <v>0</v>
          </cell>
        </row>
        <row r="186">
          <cell r="J186">
            <v>4</v>
          </cell>
        </row>
        <row r="187">
          <cell r="J187">
            <v>5</v>
          </cell>
        </row>
        <row r="193">
          <cell r="J193">
            <v>0</v>
          </cell>
        </row>
        <row r="196">
          <cell r="J196">
            <v>7</v>
          </cell>
        </row>
        <row r="207">
          <cell r="J207">
            <v>0</v>
          </cell>
        </row>
        <row r="213">
          <cell r="J213">
            <v>0</v>
          </cell>
        </row>
        <row r="259">
          <cell r="J259">
            <v>7453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127">
          <cell r="M127">
            <v>0</v>
          </cell>
        </row>
        <row r="132">
          <cell r="M132">
            <v>10647</v>
          </cell>
        </row>
        <row r="134">
          <cell r="M134">
            <v>11</v>
          </cell>
        </row>
        <row r="136">
          <cell r="M136">
            <v>11478</v>
          </cell>
        </row>
        <row r="139">
          <cell r="M139">
            <v>167</v>
          </cell>
        </row>
        <row r="146">
          <cell r="M146">
            <v>3952</v>
          </cell>
        </row>
        <row r="149">
          <cell r="M149">
            <v>125</v>
          </cell>
        </row>
        <row r="154">
          <cell r="M154">
            <v>36</v>
          </cell>
        </row>
        <row r="155">
          <cell r="M155">
            <v>0</v>
          </cell>
        </row>
        <row r="156">
          <cell r="M156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15</v>
          </cell>
        </row>
        <row r="176">
          <cell r="M176">
            <v>32</v>
          </cell>
        </row>
        <row r="179">
          <cell r="M179">
            <v>0</v>
          </cell>
        </row>
        <row r="186">
          <cell r="M186">
            <v>7</v>
          </cell>
        </row>
        <row r="187">
          <cell r="M187">
            <v>4</v>
          </cell>
        </row>
        <row r="193">
          <cell r="M193">
            <v>0</v>
          </cell>
        </row>
        <row r="196">
          <cell r="M196">
            <v>7</v>
          </cell>
        </row>
        <row r="207">
          <cell r="M207">
            <v>0</v>
          </cell>
        </row>
        <row r="213">
          <cell r="M213">
            <v>1</v>
          </cell>
        </row>
        <row r="259">
          <cell r="M259">
            <v>1035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127">
          <cell r="N127">
            <v>0</v>
          </cell>
        </row>
        <row r="132">
          <cell r="N132">
            <v>12220</v>
          </cell>
        </row>
        <row r="134">
          <cell r="N134">
            <v>8</v>
          </cell>
        </row>
        <row r="136">
          <cell r="N136">
            <v>11080</v>
          </cell>
        </row>
        <row r="139">
          <cell r="N139">
            <v>139</v>
          </cell>
        </row>
        <row r="146">
          <cell r="N146">
            <v>12905</v>
          </cell>
        </row>
        <row r="149">
          <cell r="N149">
            <v>91</v>
          </cell>
        </row>
        <row r="154">
          <cell r="N154">
            <v>40</v>
          </cell>
        </row>
        <row r="155">
          <cell r="N155">
            <v>0</v>
          </cell>
        </row>
        <row r="156">
          <cell r="N156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20</v>
          </cell>
        </row>
        <row r="176">
          <cell r="N176">
            <v>45</v>
          </cell>
        </row>
        <row r="179">
          <cell r="N179">
            <v>0</v>
          </cell>
        </row>
        <row r="186">
          <cell r="N186">
            <v>5</v>
          </cell>
        </row>
        <row r="187">
          <cell r="N187">
            <v>8</v>
          </cell>
        </row>
        <row r="193">
          <cell r="N193">
            <v>0</v>
          </cell>
        </row>
        <row r="196">
          <cell r="N196">
            <v>0</v>
          </cell>
        </row>
        <row r="207">
          <cell r="N207">
            <v>1</v>
          </cell>
        </row>
        <row r="213">
          <cell r="N213">
            <v>0</v>
          </cell>
        </row>
        <row r="259">
          <cell r="N259">
            <v>44877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3">
          <cell r="J73">
            <v>190</v>
          </cell>
        </row>
        <row r="94">
          <cell r="J94">
            <v>10</v>
          </cell>
        </row>
        <row r="97">
          <cell r="J97">
            <v>140</v>
          </cell>
        </row>
        <row r="107">
          <cell r="J107">
            <v>612</v>
          </cell>
        </row>
        <row r="121">
          <cell r="J121">
            <v>0</v>
          </cell>
        </row>
        <row r="144">
          <cell r="J144">
            <v>4637</v>
          </cell>
        </row>
        <row r="152">
          <cell r="J152">
            <v>1134</v>
          </cell>
        </row>
        <row r="188">
          <cell r="J188">
            <v>1</v>
          </cell>
        </row>
        <row r="208">
          <cell r="J208">
            <v>1</v>
          </cell>
        </row>
        <row r="214">
          <cell r="J214">
            <v>0</v>
          </cell>
        </row>
        <row r="245">
          <cell r="J245">
            <v>6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127">
          <cell r="O127">
            <v>0</v>
          </cell>
        </row>
        <row r="132">
          <cell r="O132">
            <v>11677</v>
          </cell>
        </row>
        <row r="134">
          <cell r="O134">
            <v>3</v>
          </cell>
        </row>
        <row r="136">
          <cell r="O136">
            <v>10694</v>
          </cell>
        </row>
        <row r="139">
          <cell r="O139">
            <v>187</v>
          </cell>
        </row>
        <row r="146">
          <cell r="O146">
            <v>10472</v>
          </cell>
        </row>
        <row r="149">
          <cell r="O149">
            <v>134</v>
          </cell>
        </row>
        <row r="154">
          <cell r="O154">
            <v>43</v>
          </cell>
        </row>
        <row r="155">
          <cell r="O155">
            <v>0</v>
          </cell>
        </row>
        <row r="156">
          <cell r="O156">
            <v>1</v>
          </cell>
        </row>
        <row r="173">
          <cell r="O173">
            <v>3</v>
          </cell>
        </row>
        <row r="174">
          <cell r="O174">
            <v>152</v>
          </cell>
        </row>
        <row r="175">
          <cell r="O175">
            <v>31</v>
          </cell>
        </row>
        <row r="176">
          <cell r="O176">
            <v>290</v>
          </cell>
        </row>
        <row r="179">
          <cell r="O179">
            <v>0</v>
          </cell>
        </row>
        <row r="186">
          <cell r="O186">
            <v>6</v>
          </cell>
        </row>
        <row r="187">
          <cell r="O187">
            <v>2</v>
          </cell>
        </row>
        <row r="193">
          <cell r="O193">
            <v>0</v>
          </cell>
        </row>
        <row r="196">
          <cell r="O196">
            <v>13</v>
          </cell>
        </row>
        <row r="207">
          <cell r="O207">
            <v>0</v>
          </cell>
        </row>
        <row r="213">
          <cell r="O213">
            <v>0</v>
          </cell>
        </row>
        <row r="259">
          <cell r="O259">
            <v>1769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127">
          <cell r="R127">
            <v>0</v>
          </cell>
        </row>
        <row r="132">
          <cell r="R132">
            <v>11376</v>
          </cell>
        </row>
        <row r="134">
          <cell r="R134">
            <v>3</v>
          </cell>
        </row>
        <row r="136">
          <cell r="R136">
            <v>10338</v>
          </cell>
        </row>
        <row r="139">
          <cell r="R139">
            <v>164</v>
          </cell>
        </row>
        <row r="146">
          <cell r="R146">
            <v>6336</v>
          </cell>
        </row>
        <row r="149">
          <cell r="R149">
            <v>167</v>
          </cell>
        </row>
        <row r="154">
          <cell r="R154">
            <v>26</v>
          </cell>
        </row>
        <row r="155">
          <cell r="R155">
            <v>1</v>
          </cell>
        </row>
        <row r="156">
          <cell r="R156">
            <v>2</v>
          </cell>
        </row>
        <row r="173">
          <cell r="R173">
            <v>1</v>
          </cell>
        </row>
        <row r="174">
          <cell r="R174">
            <v>49</v>
          </cell>
        </row>
        <row r="175">
          <cell r="R175">
            <v>22</v>
          </cell>
        </row>
        <row r="176">
          <cell r="R176">
            <v>22</v>
          </cell>
        </row>
        <row r="179">
          <cell r="R179">
            <v>0</v>
          </cell>
        </row>
        <row r="186">
          <cell r="R186">
            <v>5</v>
          </cell>
        </row>
        <row r="187">
          <cell r="R187">
            <v>1</v>
          </cell>
        </row>
        <row r="193">
          <cell r="R193">
            <v>1</v>
          </cell>
        </row>
        <row r="196">
          <cell r="R196">
            <v>18</v>
          </cell>
        </row>
        <row r="207">
          <cell r="R207">
            <v>0</v>
          </cell>
        </row>
        <row r="213">
          <cell r="R213">
            <v>0</v>
          </cell>
        </row>
        <row r="259">
          <cell r="R259">
            <v>16585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127">
          <cell r="S127">
            <v>0</v>
          </cell>
        </row>
        <row r="132">
          <cell r="S132">
            <v>11079</v>
          </cell>
        </row>
        <row r="134">
          <cell r="S134">
            <v>5</v>
          </cell>
        </row>
        <row r="136">
          <cell r="S136">
            <v>12810</v>
          </cell>
        </row>
        <row r="139">
          <cell r="S139">
            <v>150</v>
          </cell>
        </row>
        <row r="146">
          <cell r="S146">
            <v>10262</v>
          </cell>
        </row>
        <row r="149">
          <cell r="S149">
            <v>119</v>
          </cell>
        </row>
        <row r="154">
          <cell r="S154">
            <v>28</v>
          </cell>
        </row>
        <row r="155">
          <cell r="S155">
            <v>0</v>
          </cell>
        </row>
        <row r="156">
          <cell r="S156">
            <v>0</v>
          </cell>
        </row>
        <row r="173">
          <cell r="S173">
            <v>2</v>
          </cell>
        </row>
        <row r="174">
          <cell r="S174">
            <v>73</v>
          </cell>
        </row>
        <row r="175">
          <cell r="S175">
            <v>19</v>
          </cell>
        </row>
        <row r="176">
          <cell r="S176">
            <v>117</v>
          </cell>
        </row>
        <row r="179">
          <cell r="S179">
            <v>0</v>
          </cell>
        </row>
        <row r="186">
          <cell r="S186">
            <v>5</v>
          </cell>
        </row>
        <row r="187">
          <cell r="S187">
            <v>3</v>
          </cell>
        </row>
        <row r="193">
          <cell r="S193">
            <v>0</v>
          </cell>
        </row>
        <row r="196">
          <cell r="S196">
            <v>11</v>
          </cell>
        </row>
        <row r="207">
          <cell r="S207">
            <v>1</v>
          </cell>
        </row>
        <row r="213">
          <cell r="S213">
            <v>1</v>
          </cell>
        </row>
        <row r="259">
          <cell r="S259">
            <v>25300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127">
          <cell r="T127">
            <v>0</v>
          </cell>
        </row>
        <row r="132">
          <cell r="T132">
            <v>11732</v>
          </cell>
        </row>
        <row r="134">
          <cell r="T134">
            <v>2300</v>
          </cell>
        </row>
        <row r="136">
          <cell r="T136">
            <v>10651</v>
          </cell>
        </row>
        <row r="139">
          <cell r="T139">
            <v>144</v>
          </cell>
        </row>
        <row r="146">
          <cell r="T146">
            <v>8770</v>
          </cell>
        </row>
        <row r="149">
          <cell r="T149">
            <v>74</v>
          </cell>
        </row>
        <row r="154">
          <cell r="T154">
            <v>35</v>
          </cell>
        </row>
        <row r="155">
          <cell r="T155">
            <v>5</v>
          </cell>
        </row>
        <row r="156">
          <cell r="T156">
            <v>211</v>
          </cell>
        </row>
        <row r="173">
          <cell r="T173">
            <v>6</v>
          </cell>
        </row>
        <row r="174">
          <cell r="T174">
            <v>1465</v>
          </cell>
        </row>
        <row r="175">
          <cell r="T175">
            <v>0</v>
          </cell>
        </row>
        <row r="176">
          <cell r="T176">
            <v>0</v>
          </cell>
        </row>
        <row r="179">
          <cell r="T179">
            <v>1</v>
          </cell>
        </row>
        <row r="186">
          <cell r="T186">
            <v>4</v>
          </cell>
        </row>
        <row r="187">
          <cell r="T187">
            <v>4</v>
          </cell>
        </row>
        <row r="193">
          <cell r="T193">
            <v>0</v>
          </cell>
        </row>
        <row r="196">
          <cell r="T196">
            <v>16</v>
          </cell>
        </row>
        <row r="207">
          <cell r="T207">
            <v>0</v>
          </cell>
        </row>
        <row r="213">
          <cell r="T213">
            <v>0</v>
          </cell>
        </row>
        <row r="259">
          <cell r="T259">
            <v>3140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127">
          <cell r="W127">
            <v>0</v>
          </cell>
        </row>
        <row r="132">
          <cell r="W132">
            <v>10283</v>
          </cell>
        </row>
        <row r="134">
          <cell r="W134">
            <v>571</v>
          </cell>
        </row>
        <row r="136">
          <cell r="W136">
            <v>11406</v>
          </cell>
        </row>
        <row r="139">
          <cell r="W139">
            <v>217</v>
          </cell>
        </row>
        <row r="146">
          <cell r="W146">
            <v>8539</v>
          </cell>
        </row>
        <row r="149">
          <cell r="W149">
            <v>135</v>
          </cell>
        </row>
        <row r="154">
          <cell r="W154">
            <v>42</v>
          </cell>
        </row>
        <row r="155">
          <cell r="W155">
            <v>0</v>
          </cell>
        </row>
        <row r="156">
          <cell r="W156">
            <v>100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76</v>
          </cell>
        </row>
        <row r="176">
          <cell r="W176">
            <v>179</v>
          </cell>
        </row>
        <row r="179">
          <cell r="W179">
            <v>0</v>
          </cell>
        </row>
        <row r="186">
          <cell r="W186">
            <v>5</v>
          </cell>
        </row>
        <row r="187">
          <cell r="W187">
            <v>6</v>
          </cell>
        </row>
        <row r="193">
          <cell r="W193">
            <v>0</v>
          </cell>
        </row>
        <row r="196">
          <cell r="W196">
            <v>6</v>
          </cell>
        </row>
        <row r="207">
          <cell r="W207">
            <v>0</v>
          </cell>
        </row>
        <row r="213">
          <cell r="W213">
            <v>0</v>
          </cell>
        </row>
        <row r="259">
          <cell r="W259">
            <v>16529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127">
          <cell r="X127">
            <v>0</v>
          </cell>
        </row>
        <row r="132">
          <cell r="X132">
            <v>13169</v>
          </cell>
        </row>
        <row r="134">
          <cell r="X134">
            <v>3</v>
          </cell>
        </row>
        <row r="136">
          <cell r="X136">
            <v>12442</v>
          </cell>
        </row>
        <row r="139">
          <cell r="X139">
            <v>265</v>
          </cell>
        </row>
        <row r="146">
          <cell r="X146">
            <v>25634</v>
          </cell>
        </row>
        <row r="149">
          <cell r="X149">
            <v>173</v>
          </cell>
        </row>
        <row r="154">
          <cell r="X154">
            <v>38</v>
          </cell>
        </row>
        <row r="155">
          <cell r="X155">
            <v>0</v>
          </cell>
        </row>
        <row r="156">
          <cell r="X156">
            <v>25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47</v>
          </cell>
        </row>
        <row r="176">
          <cell r="X176">
            <v>501</v>
          </cell>
        </row>
        <row r="179">
          <cell r="X179">
            <v>0</v>
          </cell>
        </row>
        <row r="186">
          <cell r="X186">
            <v>6</v>
          </cell>
        </row>
        <row r="187">
          <cell r="X187">
            <v>3</v>
          </cell>
        </row>
        <row r="193">
          <cell r="X193">
            <v>0</v>
          </cell>
        </row>
        <row r="196">
          <cell r="X196">
            <v>16</v>
          </cell>
        </row>
        <row r="207">
          <cell r="X207">
            <v>1</v>
          </cell>
        </row>
        <row r="213">
          <cell r="X213">
            <v>0</v>
          </cell>
        </row>
        <row r="259">
          <cell r="X259">
            <v>40428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127">
          <cell r="Y127">
            <v>13504</v>
          </cell>
        </row>
        <row r="132">
          <cell r="Y132">
            <v>10528</v>
          </cell>
        </row>
        <row r="134">
          <cell r="Y134">
            <v>7</v>
          </cell>
        </row>
        <row r="136">
          <cell r="Y136">
            <v>12398</v>
          </cell>
        </row>
        <row r="139">
          <cell r="Y139">
            <v>183</v>
          </cell>
        </row>
        <row r="146">
          <cell r="Y146">
            <v>17346</v>
          </cell>
        </row>
        <row r="149">
          <cell r="Y149">
            <v>112</v>
          </cell>
        </row>
        <row r="154">
          <cell r="Y154">
            <v>13</v>
          </cell>
        </row>
        <row r="155">
          <cell r="Y155">
            <v>3</v>
          </cell>
        </row>
        <row r="156">
          <cell r="Y156">
            <v>51</v>
          </cell>
        </row>
        <row r="173">
          <cell r="Y173">
            <v>0</v>
          </cell>
        </row>
        <row r="174">
          <cell r="Y174">
            <v>0</v>
          </cell>
        </row>
        <row r="175">
          <cell r="Y175">
            <v>40</v>
          </cell>
        </row>
        <row r="176">
          <cell r="Y176">
            <v>48</v>
          </cell>
        </row>
        <row r="179">
          <cell r="Y179">
            <v>0</v>
          </cell>
        </row>
        <row r="186">
          <cell r="Y186">
            <v>5</v>
          </cell>
        </row>
        <row r="187">
          <cell r="Y187">
            <v>3</v>
          </cell>
        </row>
        <row r="196">
          <cell r="Y196">
            <v>12</v>
          </cell>
        </row>
        <row r="207">
          <cell r="Y207">
            <v>0</v>
          </cell>
        </row>
        <row r="213">
          <cell r="Y213">
            <v>0</v>
          </cell>
        </row>
        <row r="259">
          <cell r="Y259">
            <v>25490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3">
          <cell r="M73">
            <v>102</v>
          </cell>
        </row>
        <row r="94">
          <cell r="M94">
            <v>12</v>
          </cell>
        </row>
        <row r="97">
          <cell r="M97">
            <v>136</v>
          </cell>
        </row>
        <row r="107">
          <cell r="M107">
            <v>695</v>
          </cell>
        </row>
        <row r="121">
          <cell r="M121">
            <v>0</v>
          </cell>
        </row>
        <row r="144">
          <cell r="M144">
            <v>3227</v>
          </cell>
        </row>
        <row r="152">
          <cell r="M152">
            <v>1217</v>
          </cell>
        </row>
        <row r="188">
          <cell r="M188">
            <v>1</v>
          </cell>
        </row>
        <row r="208">
          <cell r="M208">
            <v>0</v>
          </cell>
        </row>
        <row r="214">
          <cell r="M214">
            <v>0</v>
          </cell>
        </row>
        <row r="245">
          <cell r="M245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3">
          <cell r="N73">
            <v>164</v>
          </cell>
        </row>
        <row r="94">
          <cell r="N94">
            <v>12</v>
          </cell>
        </row>
        <row r="97">
          <cell r="N97">
            <v>98</v>
          </cell>
        </row>
        <row r="107">
          <cell r="N107">
            <v>647</v>
          </cell>
        </row>
        <row r="121">
          <cell r="N121">
            <v>0</v>
          </cell>
        </row>
        <row r="144">
          <cell r="N144">
            <v>4626</v>
          </cell>
        </row>
        <row r="152">
          <cell r="N152">
            <v>1594</v>
          </cell>
        </row>
        <row r="188">
          <cell r="N188">
            <v>1</v>
          </cell>
        </row>
        <row r="208">
          <cell r="N208">
            <v>1</v>
          </cell>
        </row>
        <row r="214">
          <cell r="N214">
            <v>1</v>
          </cell>
        </row>
        <row r="245">
          <cell r="N245">
            <v>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3">
          <cell r="O73">
            <v>134</v>
          </cell>
        </row>
        <row r="94">
          <cell r="O94">
            <v>10</v>
          </cell>
        </row>
        <row r="97">
          <cell r="O97">
            <v>65</v>
          </cell>
        </row>
        <row r="107">
          <cell r="O107">
            <v>500</v>
          </cell>
        </row>
        <row r="121">
          <cell r="O121">
            <v>200</v>
          </cell>
        </row>
        <row r="144">
          <cell r="O144">
            <v>3449</v>
          </cell>
        </row>
        <row r="152">
          <cell r="O152">
            <v>991</v>
          </cell>
        </row>
        <row r="188">
          <cell r="O188">
            <v>1</v>
          </cell>
        </row>
        <row r="208">
          <cell r="O208">
            <v>0</v>
          </cell>
        </row>
        <row r="214">
          <cell r="O214">
            <v>0</v>
          </cell>
        </row>
        <row r="245">
          <cell r="O245">
            <v>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3">
          <cell r="R73">
            <v>159</v>
          </cell>
        </row>
        <row r="94">
          <cell r="R94">
            <v>12</v>
          </cell>
        </row>
        <row r="97">
          <cell r="R97">
            <v>135</v>
          </cell>
        </row>
        <row r="107">
          <cell r="R107">
            <v>555</v>
          </cell>
        </row>
        <row r="121">
          <cell r="R121">
            <v>0</v>
          </cell>
        </row>
        <row r="144">
          <cell r="R144">
            <v>3566</v>
          </cell>
        </row>
        <row r="152">
          <cell r="R152">
            <v>2151</v>
          </cell>
        </row>
        <row r="188">
          <cell r="R188">
            <v>1</v>
          </cell>
        </row>
        <row r="208">
          <cell r="R208">
            <v>0</v>
          </cell>
        </row>
        <row r="214">
          <cell r="R214">
            <v>0</v>
          </cell>
        </row>
        <row r="245">
          <cell r="R24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3">
          <cell r="S73">
            <v>227</v>
          </cell>
        </row>
        <row r="94">
          <cell r="S94">
            <v>10</v>
          </cell>
        </row>
        <row r="97">
          <cell r="S97">
            <v>153</v>
          </cell>
        </row>
        <row r="107">
          <cell r="S107">
            <v>586</v>
          </cell>
        </row>
        <row r="121">
          <cell r="S121">
            <v>0</v>
          </cell>
        </row>
        <row r="144">
          <cell r="S144">
            <v>3878</v>
          </cell>
        </row>
        <row r="152">
          <cell r="S152">
            <v>1762</v>
          </cell>
        </row>
        <row r="188">
          <cell r="S188">
            <v>1</v>
          </cell>
        </row>
        <row r="208">
          <cell r="S208">
            <v>0</v>
          </cell>
        </row>
        <row r="214">
          <cell r="S214">
            <v>0</v>
          </cell>
        </row>
        <row r="245">
          <cell r="S245">
            <v>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ervice"/>
    </sheetNames>
    <sheetDataSet>
      <sheetData sheetId="0">
        <row r="73">
          <cell r="T73">
            <v>191</v>
          </cell>
        </row>
        <row r="94">
          <cell r="T94">
            <v>11</v>
          </cell>
        </row>
        <row r="97">
          <cell r="T97">
            <v>158</v>
          </cell>
        </row>
        <row r="107">
          <cell r="T107">
            <v>496</v>
          </cell>
        </row>
        <row r="121">
          <cell r="T121">
            <v>0</v>
          </cell>
        </row>
        <row r="144">
          <cell r="T144">
            <v>3382</v>
          </cell>
        </row>
        <row r="152">
          <cell r="T152">
            <v>1800</v>
          </cell>
        </row>
        <row r="188">
          <cell r="T188">
            <v>1</v>
          </cell>
        </row>
        <row r="208">
          <cell r="T208">
            <v>0</v>
          </cell>
        </row>
        <row r="214">
          <cell r="T214">
            <v>0</v>
          </cell>
        </row>
        <row r="245">
          <cell r="T2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5"/>
  <sheetViews>
    <sheetView tabSelected="1" topLeftCell="C1" zoomScaleNormal="100" zoomScalePageLayoutView="120" workbookViewId="0">
      <pane ySplit="5" topLeftCell="A76" activePane="bottomLeft" state="frozen"/>
      <selection activeCell="B1" sqref="B1"/>
      <selection pane="bottomLeft" activeCell="W5" sqref="W5:Y5"/>
    </sheetView>
  </sheetViews>
  <sheetFormatPr defaultRowHeight="17.25"/>
  <cols>
    <col min="1" max="1" width="6.5" style="64" customWidth="1"/>
    <col min="2" max="2" width="40.75" style="64" customWidth="1"/>
    <col min="3" max="3" width="9" style="64" customWidth="1"/>
    <col min="4" max="4" width="9" style="165" customWidth="1"/>
    <col min="5" max="5" width="9" style="69" customWidth="1"/>
    <col min="6" max="7" width="6.625" style="69" customWidth="1"/>
    <col min="8" max="10" width="5.625" style="69" customWidth="1"/>
    <col min="11" max="12" width="6.625" style="69" customWidth="1"/>
    <col min="13" max="15" width="5.625" style="69" customWidth="1"/>
    <col min="16" max="17" width="6.625" style="69" customWidth="1"/>
    <col min="18" max="20" width="5.625" style="69" customWidth="1"/>
    <col min="21" max="21" width="6.625" style="64" customWidth="1"/>
    <col min="22" max="22" width="6.625" style="69" customWidth="1"/>
    <col min="23" max="25" width="5.625" style="69" customWidth="1"/>
    <col min="26" max="26" width="4.5" style="114" customWidth="1"/>
    <col min="27" max="16384" width="9" style="64"/>
  </cols>
  <sheetData>
    <row r="1" spans="1:27" s="66" customFormat="1" ht="2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25"/>
      <c r="W1" s="125"/>
      <c r="X1" s="125"/>
      <c r="Y1" s="125"/>
      <c r="Z1" s="118"/>
      <c r="AA1" s="145"/>
    </row>
    <row r="2" spans="1:27" s="66" customFormat="1" ht="21">
      <c r="A2" s="180" t="s">
        <v>387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25"/>
      <c r="W2" s="125"/>
      <c r="X2" s="125"/>
      <c r="Y2" s="125"/>
      <c r="Z2" s="118"/>
      <c r="AA2" s="145"/>
    </row>
    <row r="3" spans="1:27">
      <c r="A3" s="181" t="s">
        <v>1</v>
      </c>
      <c r="B3" s="108"/>
      <c r="C3" s="1" t="s">
        <v>2</v>
      </c>
      <c r="D3" s="162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2"/>
      <c r="V3" s="67"/>
      <c r="W3" s="67"/>
      <c r="X3" s="67"/>
      <c r="Y3" s="67"/>
      <c r="AA3" s="145"/>
    </row>
    <row r="4" spans="1:27" ht="17.25" customHeight="1">
      <c r="A4" s="182"/>
      <c r="B4" s="106" t="s">
        <v>3</v>
      </c>
      <c r="C4" s="184" t="s">
        <v>4</v>
      </c>
      <c r="D4" s="185" t="s">
        <v>360</v>
      </c>
      <c r="E4" s="187" t="s">
        <v>361</v>
      </c>
      <c r="F4" s="68" t="s">
        <v>5</v>
      </c>
      <c r="G4" s="68" t="s">
        <v>359</v>
      </c>
      <c r="H4" s="168">
        <v>2555</v>
      </c>
      <c r="I4" s="169"/>
      <c r="J4" s="170"/>
      <c r="K4" s="68" t="s">
        <v>6</v>
      </c>
      <c r="L4" s="68" t="s">
        <v>359</v>
      </c>
      <c r="M4" s="168">
        <v>2556</v>
      </c>
      <c r="N4" s="169"/>
      <c r="O4" s="170"/>
      <c r="P4" s="68" t="s">
        <v>7</v>
      </c>
      <c r="Q4" s="68" t="s">
        <v>359</v>
      </c>
      <c r="R4" s="168">
        <v>2556</v>
      </c>
      <c r="S4" s="169"/>
      <c r="T4" s="170"/>
      <c r="U4" s="106" t="s">
        <v>8</v>
      </c>
      <c r="V4" s="68" t="s">
        <v>359</v>
      </c>
      <c r="W4" s="168">
        <v>2556</v>
      </c>
      <c r="X4" s="169"/>
      <c r="Y4" s="170"/>
      <c r="AA4" s="145"/>
    </row>
    <row r="5" spans="1:27">
      <c r="A5" s="183"/>
      <c r="B5" s="107" t="s">
        <v>9</v>
      </c>
      <c r="C5" s="183"/>
      <c r="D5" s="186"/>
      <c r="E5" s="188"/>
      <c r="F5" s="109" t="s">
        <v>10</v>
      </c>
      <c r="G5" s="126" t="s">
        <v>10</v>
      </c>
      <c r="H5" s="135" t="s">
        <v>362</v>
      </c>
      <c r="I5" s="135" t="s">
        <v>363</v>
      </c>
      <c r="J5" s="135" t="s">
        <v>364</v>
      </c>
      <c r="K5" s="109" t="s">
        <v>11</v>
      </c>
      <c r="L5" s="126" t="s">
        <v>11</v>
      </c>
      <c r="M5" s="135" t="s">
        <v>365</v>
      </c>
      <c r="N5" s="135" t="s">
        <v>366</v>
      </c>
      <c r="O5" s="135" t="s">
        <v>367</v>
      </c>
      <c r="P5" s="109" t="s">
        <v>12</v>
      </c>
      <c r="Q5" s="126" t="s">
        <v>12</v>
      </c>
      <c r="R5" s="135" t="s">
        <v>368</v>
      </c>
      <c r="S5" s="135" t="s">
        <v>369</v>
      </c>
      <c r="T5" s="135" t="s">
        <v>370</v>
      </c>
      <c r="U5" s="3" t="s">
        <v>13</v>
      </c>
      <c r="V5" s="126" t="s">
        <v>13</v>
      </c>
      <c r="W5" s="135" t="s">
        <v>388</v>
      </c>
      <c r="X5" s="135" t="s">
        <v>371</v>
      </c>
      <c r="Y5" s="135" t="s">
        <v>372</v>
      </c>
      <c r="AA5" s="145"/>
    </row>
    <row r="6" spans="1:27" ht="18" hidden="1" thickBot="1">
      <c r="A6" s="4"/>
      <c r="B6" s="174" t="s">
        <v>14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  <c r="R6" s="175"/>
      <c r="S6" s="175"/>
      <c r="T6" s="175"/>
      <c r="U6" s="175"/>
      <c r="V6" s="133"/>
      <c r="W6" s="133"/>
      <c r="X6" s="133"/>
      <c r="Y6" s="133"/>
      <c r="Z6" s="127"/>
      <c r="AA6" s="145"/>
    </row>
    <row r="7" spans="1:27" ht="18.75" hidden="1" thickTop="1" thickBot="1">
      <c r="A7" s="5"/>
      <c r="B7" s="6" t="s">
        <v>15</v>
      </c>
      <c r="C7" s="7"/>
      <c r="D7" s="163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  <c r="X7" s="8"/>
      <c r="Y7" s="8"/>
      <c r="Z7" s="127"/>
      <c r="AA7" s="145"/>
    </row>
    <row r="8" spans="1:27" ht="35.25" hidden="1" thickTop="1">
      <c r="A8" s="92" t="s">
        <v>16</v>
      </c>
      <c r="B8" s="9" t="s">
        <v>17</v>
      </c>
      <c r="C8" s="45"/>
      <c r="D8" s="164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/>
      <c r="V8" s="72"/>
      <c r="W8" s="72"/>
      <c r="X8" s="72"/>
      <c r="Y8" s="72"/>
      <c r="AA8" s="145"/>
    </row>
    <row r="9" spans="1:27" hidden="1">
      <c r="A9" s="20"/>
      <c r="B9" s="10" t="s">
        <v>18</v>
      </c>
      <c r="C9" s="46"/>
      <c r="D9" s="101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1"/>
      <c r="V9" s="70"/>
      <c r="W9" s="70"/>
      <c r="X9" s="70"/>
      <c r="Y9" s="70"/>
      <c r="AA9" s="145"/>
    </row>
    <row r="10" spans="1:27" hidden="1">
      <c r="A10" s="20"/>
      <c r="B10" s="11" t="s">
        <v>19</v>
      </c>
      <c r="C10" s="46" t="s">
        <v>20</v>
      </c>
      <c r="D10" s="101">
        <v>5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  <c r="V10" s="70"/>
      <c r="W10" s="70"/>
      <c r="X10" s="70"/>
      <c r="Y10" s="70"/>
      <c r="Z10" s="114" t="s">
        <v>293</v>
      </c>
      <c r="AA10" s="145"/>
    </row>
    <row r="11" spans="1:27" hidden="1">
      <c r="A11" s="93"/>
      <c r="B11" s="10" t="s">
        <v>21</v>
      </c>
      <c r="C11" s="47"/>
      <c r="D11" s="101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1"/>
      <c r="V11" s="70"/>
      <c r="W11" s="70"/>
      <c r="X11" s="70"/>
      <c r="Y11" s="70"/>
      <c r="AA11" s="145"/>
    </row>
    <row r="12" spans="1:27" ht="34.5" hidden="1">
      <c r="A12" s="20"/>
      <c r="B12" s="11" t="s">
        <v>22</v>
      </c>
      <c r="C12" s="46" t="s">
        <v>23</v>
      </c>
      <c r="D12" s="101">
        <v>5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114" t="s">
        <v>292</v>
      </c>
      <c r="AA12" s="145"/>
    </row>
    <row r="13" spans="1:27" hidden="1">
      <c r="A13" s="12"/>
      <c r="B13" s="13"/>
      <c r="C13" s="65"/>
      <c r="D13" s="151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7"/>
      <c r="V13" s="86"/>
      <c r="W13" s="86"/>
      <c r="X13" s="86"/>
      <c r="Y13" s="86"/>
      <c r="AA13" s="145"/>
    </row>
    <row r="14" spans="1:27" hidden="1">
      <c r="A14" s="94"/>
      <c r="B14" s="12" t="s">
        <v>24</v>
      </c>
      <c r="C14" s="48"/>
      <c r="D14" s="15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9"/>
      <c r="V14" s="88"/>
      <c r="W14" s="88"/>
      <c r="X14" s="88"/>
      <c r="Y14" s="88"/>
      <c r="AA14" s="145"/>
    </row>
    <row r="15" spans="1:27" hidden="1">
      <c r="A15" s="93"/>
      <c r="B15" s="14" t="s">
        <v>25</v>
      </c>
      <c r="C15" s="49"/>
      <c r="D15" s="101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1"/>
      <c r="V15" s="70"/>
      <c r="W15" s="70"/>
      <c r="X15" s="70"/>
      <c r="Y15" s="70"/>
      <c r="AA15" s="145"/>
    </row>
    <row r="16" spans="1:27" hidden="1">
      <c r="A16" s="93"/>
      <c r="B16" s="15" t="s">
        <v>26</v>
      </c>
      <c r="C16" s="50" t="s">
        <v>27</v>
      </c>
      <c r="D16" s="101">
        <v>7256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50"/>
      <c r="V16" s="101"/>
      <c r="W16" s="101"/>
      <c r="X16" s="101"/>
      <c r="Y16" s="101"/>
      <c r="Z16" s="117" t="s">
        <v>297</v>
      </c>
      <c r="AA16" s="145"/>
    </row>
    <row r="17" spans="1:27" hidden="1">
      <c r="A17" s="95"/>
      <c r="B17" s="14" t="s">
        <v>28</v>
      </c>
      <c r="C17" s="49" t="s">
        <v>27</v>
      </c>
      <c r="D17" s="101">
        <v>6200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50"/>
      <c r="V17" s="101"/>
      <c r="W17" s="101"/>
      <c r="X17" s="101"/>
      <c r="Y17" s="101"/>
      <c r="Z17" s="114" t="s">
        <v>295</v>
      </c>
      <c r="AA17" s="145"/>
    </row>
    <row r="18" spans="1:27" hidden="1">
      <c r="A18" s="95"/>
      <c r="B18" s="14" t="s">
        <v>29</v>
      </c>
      <c r="C18" s="49" t="s">
        <v>27</v>
      </c>
      <c r="D18" s="101">
        <v>4000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50"/>
      <c r="V18" s="101"/>
      <c r="W18" s="101"/>
      <c r="X18" s="101"/>
      <c r="Y18" s="101"/>
      <c r="AA18" s="145" t="s">
        <v>373</v>
      </c>
    </row>
    <row r="19" spans="1:27" hidden="1">
      <c r="A19" s="95"/>
      <c r="B19" s="14" t="s">
        <v>30</v>
      </c>
      <c r="C19" s="49" t="s">
        <v>27</v>
      </c>
      <c r="D19" s="101">
        <v>2200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50"/>
      <c r="V19" s="101"/>
      <c r="W19" s="101"/>
      <c r="X19" s="101"/>
      <c r="Y19" s="101"/>
      <c r="AA19" s="145" t="s">
        <v>373</v>
      </c>
    </row>
    <row r="20" spans="1:27" hidden="1">
      <c r="A20" s="95"/>
      <c r="B20" s="16" t="s">
        <v>31</v>
      </c>
      <c r="C20" s="51" t="s">
        <v>27</v>
      </c>
      <c r="D20" s="101">
        <v>9600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50"/>
      <c r="V20" s="101"/>
      <c r="W20" s="101"/>
      <c r="X20" s="101"/>
      <c r="Y20" s="101"/>
      <c r="AA20" s="145" t="s">
        <v>373</v>
      </c>
    </row>
    <row r="21" spans="1:27" hidden="1">
      <c r="A21" s="95"/>
      <c r="B21" s="16" t="s">
        <v>32</v>
      </c>
      <c r="C21" s="51" t="s">
        <v>27</v>
      </c>
      <c r="D21" s="101">
        <v>2800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50"/>
      <c r="V21" s="101"/>
      <c r="W21" s="101"/>
      <c r="X21" s="101"/>
      <c r="Y21" s="101"/>
      <c r="AA21" s="145" t="s">
        <v>373</v>
      </c>
    </row>
    <row r="22" spans="1:27" hidden="1">
      <c r="A22" s="95"/>
      <c r="B22" s="14" t="s">
        <v>33</v>
      </c>
      <c r="C22" s="49" t="s">
        <v>27</v>
      </c>
      <c r="D22" s="101">
        <v>24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50"/>
      <c r="V22" s="101"/>
      <c r="W22" s="101"/>
      <c r="X22" s="101"/>
      <c r="Y22" s="101"/>
      <c r="AA22" s="145" t="s">
        <v>373</v>
      </c>
    </row>
    <row r="23" spans="1:27" hidden="1">
      <c r="A23" s="96"/>
      <c r="B23" s="17" t="s">
        <v>34</v>
      </c>
      <c r="C23" s="52" t="s">
        <v>27</v>
      </c>
      <c r="D23" s="101">
        <v>120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50"/>
      <c r="V23" s="101"/>
      <c r="W23" s="101"/>
      <c r="X23" s="101"/>
      <c r="Y23" s="101"/>
      <c r="Z23" s="114" t="s">
        <v>294</v>
      </c>
      <c r="AA23" s="145"/>
    </row>
    <row r="24" spans="1:27" hidden="1">
      <c r="A24" s="95"/>
      <c r="B24" s="14" t="s">
        <v>35</v>
      </c>
      <c r="C24" s="49" t="s">
        <v>27</v>
      </c>
      <c r="D24" s="101">
        <v>60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50"/>
      <c r="V24" s="101"/>
      <c r="W24" s="101"/>
      <c r="X24" s="101"/>
      <c r="Y24" s="101"/>
      <c r="AA24" s="145" t="s">
        <v>373</v>
      </c>
    </row>
    <row r="25" spans="1:27" hidden="1">
      <c r="A25" s="95"/>
      <c r="B25" s="14" t="s">
        <v>36</v>
      </c>
      <c r="C25" s="49" t="s">
        <v>27</v>
      </c>
      <c r="D25" s="101">
        <v>60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50"/>
      <c r="V25" s="101"/>
      <c r="W25" s="101"/>
      <c r="X25" s="101"/>
      <c r="Y25" s="101"/>
      <c r="AA25" s="145" t="s">
        <v>373</v>
      </c>
    </row>
    <row r="26" spans="1:27" hidden="1">
      <c r="A26" s="95"/>
      <c r="B26" s="14" t="s">
        <v>37</v>
      </c>
      <c r="C26" s="49" t="s">
        <v>27</v>
      </c>
      <c r="D26" s="101">
        <v>347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50"/>
      <c r="V26" s="101"/>
      <c r="W26" s="101"/>
      <c r="X26" s="101"/>
      <c r="Y26" s="101"/>
      <c r="Z26" s="114" t="s">
        <v>296</v>
      </c>
      <c r="AA26" s="145"/>
    </row>
    <row r="27" spans="1:27" hidden="1">
      <c r="A27" s="95"/>
      <c r="B27" s="14" t="s">
        <v>38</v>
      </c>
      <c r="C27" s="49" t="s">
        <v>27</v>
      </c>
      <c r="D27" s="101">
        <v>235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50"/>
      <c r="V27" s="101"/>
      <c r="W27" s="101"/>
      <c r="X27" s="101"/>
      <c r="Y27" s="101"/>
      <c r="AA27" s="145" t="s">
        <v>373</v>
      </c>
    </row>
    <row r="28" spans="1:27" hidden="1">
      <c r="A28" s="95"/>
      <c r="B28" s="14" t="s">
        <v>39</v>
      </c>
      <c r="C28" s="49" t="s">
        <v>27</v>
      </c>
      <c r="D28" s="101">
        <v>100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50"/>
      <c r="V28" s="101"/>
      <c r="W28" s="101"/>
      <c r="X28" s="101"/>
      <c r="Y28" s="101"/>
      <c r="AA28" s="145" t="s">
        <v>373</v>
      </c>
    </row>
    <row r="29" spans="1:27" hidden="1">
      <c r="A29" s="95"/>
      <c r="B29" s="14" t="s">
        <v>40</v>
      </c>
      <c r="C29" s="49" t="s">
        <v>27</v>
      </c>
      <c r="D29" s="101">
        <v>12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50"/>
      <c r="V29" s="101"/>
      <c r="W29" s="101"/>
      <c r="X29" s="101"/>
      <c r="Y29" s="101"/>
      <c r="AA29" s="145" t="s">
        <v>373</v>
      </c>
    </row>
    <row r="30" spans="1:27" hidden="1">
      <c r="A30" s="95"/>
      <c r="B30" s="16" t="s">
        <v>41</v>
      </c>
      <c r="C30" s="51" t="s">
        <v>27</v>
      </c>
      <c r="D30" s="101">
        <v>100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50"/>
      <c r="V30" s="101"/>
      <c r="W30" s="101"/>
      <c r="X30" s="101"/>
      <c r="Y30" s="101"/>
      <c r="AA30" s="145" t="s">
        <v>373</v>
      </c>
    </row>
    <row r="31" spans="1:27" hidden="1">
      <c r="A31" s="95"/>
      <c r="B31" s="16" t="s">
        <v>42</v>
      </c>
      <c r="C31" s="51" t="s">
        <v>27</v>
      </c>
      <c r="D31" s="101">
        <v>1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50"/>
      <c r="V31" s="101"/>
      <c r="W31" s="101"/>
      <c r="X31" s="101"/>
      <c r="Y31" s="101"/>
      <c r="AA31" s="145" t="s">
        <v>373</v>
      </c>
    </row>
    <row r="32" spans="1:27" hidden="1">
      <c r="A32" s="95"/>
      <c r="B32" s="14" t="s">
        <v>43</v>
      </c>
      <c r="C32" s="49" t="s">
        <v>27</v>
      </c>
      <c r="D32" s="101">
        <v>365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50"/>
      <c r="V32" s="101"/>
      <c r="W32" s="101"/>
      <c r="X32" s="101"/>
      <c r="Y32" s="101"/>
      <c r="AA32" s="145" t="s">
        <v>373</v>
      </c>
    </row>
    <row r="33" spans="1:27" hidden="1">
      <c r="A33" s="95"/>
      <c r="B33" s="14" t="s">
        <v>44</v>
      </c>
      <c r="C33" s="49" t="s">
        <v>27</v>
      </c>
      <c r="D33" s="101">
        <v>80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50"/>
      <c r="V33" s="101"/>
      <c r="W33" s="101"/>
      <c r="X33" s="101"/>
      <c r="Y33" s="101"/>
      <c r="AA33" s="145" t="s">
        <v>373</v>
      </c>
    </row>
    <row r="34" spans="1:27" ht="34.5" hidden="1">
      <c r="A34" s="95"/>
      <c r="B34" s="14" t="s">
        <v>45</v>
      </c>
      <c r="C34" s="49" t="s">
        <v>27</v>
      </c>
      <c r="D34" s="101">
        <v>120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AA34" s="145" t="s">
        <v>373</v>
      </c>
    </row>
    <row r="35" spans="1:27" hidden="1">
      <c r="A35" s="95"/>
      <c r="B35" s="15" t="s">
        <v>46</v>
      </c>
      <c r="C35" s="4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50"/>
      <c r="V35" s="101"/>
      <c r="W35" s="101"/>
      <c r="X35" s="101"/>
      <c r="Y35" s="101"/>
      <c r="AA35" s="145"/>
    </row>
    <row r="36" spans="1:27" hidden="1">
      <c r="A36" s="95"/>
      <c r="B36" s="14" t="s">
        <v>222</v>
      </c>
      <c r="C36" s="49" t="s">
        <v>47</v>
      </c>
      <c r="D36" s="101">
        <v>16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50"/>
      <c r="V36" s="101"/>
      <c r="W36" s="101"/>
      <c r="X36" s="101"/>
      <c r="Y36" s="101"/>
      <c r="Z36" s="114" t="s">
        <v>298</v>
      </c>
      <c r="AA36" s="145"/>
    </row>
    <row r="37" spans="1:27" hidden="1">
      <c r="A37" s="95"/>
      <c r="B37" s="14" t="s">
        <v>223</v>
      </c>
      <c r="C37" s="49" t="s">
        <v>47</v>
      </c>
      <c r="D37" s="101">
        <v>1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50"/>
      <c r="V37" s="101"/>
      <c r="W37" s="101"/>
      <c r="X37" s="101"/>
      <c r="Y37" s="101"/>
      <c r="AA37" s="148" t="s">
        <v>373</v>
      </c>
    </row>
    <row r="38" spans="1:27" ht="34.5" hidden="1">
      <c r="A38" s="95"/>
      <c r="B38" s="14" t="s">
        <v>224</v>
      </c>
      <c r="C38" s="49" t="s">
        <v>47</v>
      </c>
      <c r="D38" s="101">
        <v>3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AA38" s="145" t="s">
        <v>373</v>
      </c>
    </row>
    <row r="39" spans="1:27" ht="34.5" hidden="1">
      <c r="A39" s="95"/>
      <c r="B39" s="14" t="s">
        <v>225</v>
      </c>
      <c r="C39" s="49" t="s">
        <v>226</v>
      </c>
      <c r="D39" s="101">
        <v>12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AA39" s="145" t="s">
        <v>373</v>
      </c>
    </row>
    <row r="40" spans="1:27" hidden="1">
      <c r="A40" s="95"/>
      <c r="B40" s="14" t="s">
        <v>227</v>
      </c>
      <c r="C40" s="49" t="s">
        <v>47</v>
      </c>
      <c r="D40" s="101">
        <v>4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14" t="s">
        <v>299</v>
      </c>
      <c r="AA40" s="145"/>
    </row>
    <row r="41" spans="1:27" hidden="1">
      <c r="A41" s="95"/>
      <c r="B41" s="14" t="s">
        <v>228</v>
      </c>
      <c r="C41" s="49" t="s">
        <v>47</v>
      </c>
      <c r="D41" s="101">
        <v>1</v>
      </c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AA41" s="145" t="s">
        <v>373</v>
      </c>
    </row>
    <row r="42" spans="1:27" hidden="1">
      <c r="A42" s="95"/>
      <c r="B42" s="14" t="s">
        <v>229</v>
      </c>
      <c r="C42" s="49" t="s">
        <v>47</v>
      </c>
      <c r="D42" s="101">
        <v>3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AA42" s="145" t="s">
        <v>373</v>
      </c>
    </row>
    <row r="43" spans="1:27" hidden="1">
      <c r="A43" s="95"/>
      <c r="B43" s="14" t="s">
        <v>230</v>
      </c>
      <c r="C43" s="49" t="s">
        <v>47</v>
      </c>
      <c r="D43" s="101">
        <v>1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AA43" s="145" t="s">
        <v>373</v>
      </c>
    </row>
    <row r="44" spans="1:27" hidden="1">
      <c r="A44" s="95"/>
      <c r="B44" s="14" t="s">
        <v>231</v>
      </c>
      <c r="C44" s="49" t="s">
        <v>47</v>
      </c>
      <c r="D44" s="101">
        <v>4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50"/>
      <c r="V44" s="101"/>
      <c r="W44" s="101"/>
      <c r="X44" s="101"/>
      <c r="Y44" s="101"/>
      <c r="Z44" s="114" t="s">
        <v>300</v>
      </c>
      <c r="AA44" s="145"/>
    </row>
    <row r="45" spans="1:27" hidden="1">
      <c r="A45" s="95"/>
      <c r="B45" s="14" t="s">
        <v>232</v>
      </c>
      <c r="C45" s="49" t="s">
        <v>47</v>
      </c>
      <c r="D45" s="101">
        <v>1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50"/>
      <c r="V45" s="101"/>
      <c r="W45" s="101"/>
      <c r="X45" s="101"/>
      <c r="Y45" s="101"/>
      <c r="AA45" s="145" t="s">
        <v>373</v>
      </c>
    </row>
    <row r="46" spans="1:27" ht="34.5" hidden="1">
      <c r="A46" s="95"/>
      <c r="B46" s="14" t="s">
        <v>233</v>
      </c>
      <c r="C46" s="49" t="s">
        <v>47</v>
      </c>
      <c r="D46" s="101">
        <v>3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AA46" s="145" t="s">
        <v>373</v>
      </c>
    </row>
    <row r="47" spans="1:27" hidden="1">
      <c r="A47" s="95"/>
      <c r="B47" s="14" t="s">
        <v>234</v>
      </c>
      <c r="C47" s="49" t="s">
        <v>20</v>
      </c>
      <c r="D47" s="101">
        <v>5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14" t="s">
        <v>301</v>
      </c>
      <c r="AA47" s="145"/>
    </row>
    <row r="48" spans="1:27" hidden="1">
      <c r="A48" s="95"/>
      <c r="B48" s="14" t="s">
        <v>235</v>
      </c>
      <c r="C48" s="49" t="s">
        <v>20</v>
      </c>
      <c r="D48" s="101">
        <v>5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AA48" s="145" t="s">
        <v>373</v>
      </c>
    </row>
    <row r="49" spans="1:27" hidden="1">
      <c r="A49" s="95"/>
      <c r="B49" s="14" t="s">
        <v>236</v>
      </c>
      <c r="C49" s="49" t="s">
        <v>27</v>
      </c>
      <c r="D49" s="101">
        <v>2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AA49" s="145" t="s">
        <v>373</v>
      </c>
    </row>
    <row r="50" spans="1:27" hidden="1">
      <c r="A50" s="95"/>
      <c r="B50" s="14" t="s">
        <v>237</v>
      </c>
      <c r="C50" s="49" t="s">
        <v>27</v>
      </c>
      <c r="D50" s="101">
        <v>137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50"/>
      <c r="V50" s="101"/>
      <c r="W50" s="101"/>
      <c r="X50" s="101"/>
      <c r="Y50" s="101"/>
      <c r="Z50" s="114" t="s">
        <v>302</v>
      </c>
      <c r="AA50" s="145"/>
    </row>
    <row r="51" spans="1:27" hidden="1">
      <c r="A51" s="95"/>
      <c r="B51" s="14" t="s">
        <v>48</v>
      </c>
      <c r="C51" s="49" t="s">
        <v>27</v>
      </c>
      <c r="D51" s="101">
        <v>24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50"/>
      <c r="V51" s="101"/>
      <c r="W51" s="101"/>
      <c r="X51" s="101"/>
      <c r="Y51" s="101"/>
      <c r="AA51" s="145" t="s">
        <v>373</v>
      </c>
    </row>
    <row r="52" spans="1:27" hidden="1">
      <c r="A52" s="95"/>
      <c r="B52" s="17" t="s">
        <v>49</v>
      </c>
      <c r="C52" s="52" t="s">
        <v>27</v>
      </c>
      <c r="D52" s="101">
        <v>60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50"/>
      <c r="V52" s="101"/>
      <c r="W52" s="101"/>
      <c r="X52" s="101"/>
      <c r="Y52" s="101"/>
      <c r="AA52" s="145" t="s">
        <v>373</v>
      </c>
    </row>
    <row r="53" spans="1:27" hidden="1">
      <c r="A53" s="95"/>
      <c r="B53" s="14" t="s">
        <v>50</v>
      </c>
      <c r="C53" s="49" t="s">
        <v>27</v>
      </c>
      <c r="D53" s="101">
        <v>53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50"/>
      <c r="V53" s="101"/>
      <c r="W53" s="101"/>
      <c r="X53" s="101"/>
      <c r="Y53" s="101"/>
      <c r="AA53" s="145" t="s">
        <v>373</v>
      </c>
    </row>
    <row r="54" spans="1:27" ht="22.5" hidden="1" customHeight="1">
      <c r="A54" s="95"/>
      <c r="B54" s="143"/>
      <c r="C54" s="144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50"/>
      <c r="V54" s="101"/>
      <c r="W54" s="101"/>
      <c r="X54" s="101"/>
      <c r="Y54" s="101"/>
      <c r="AA54" s="145"/>
    </row>
    <row r="55" spans="1:27">
      <c r="A55" s="171" t="s">
        <v>15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3"/>
      <c r="W55" s="173"/>
      <c r="X55" s="173"/>
      <c r="Y55" s="173"/>
      <c r="AA55" s="145"/>
    </row>
    <row r="56" spans="1:27" ht="34.5">
      <c r="A56" s="74" t="s">
        <v>51</v>
      </c>
      <c r="B56" s="18" t="s">
        <v>52</v>
      </c>
      <c r="C56" s="53"/>
      <c r="D56" s="15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9"/>
      <c r="V56" s="88"/>
      <c r="W56" s="88"/>
      <c r="X56" s="88"/>
      <c r="Y56" s="88"/>
      <c r="AA56" s="145"/>
    </row>
    <row r="57" spans="1:27">
      <c r="A57" s="20"/>
      <c r="B57" s="19" t="s">
        <v>53</v>
      </c>
      <c r="C57" s="54"/>
      <c r="D57" s="101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1"/>
      <c r="V57" s="70"/>
      <c r="W57" s="70"/>
      <c r="X57" s="70"/>
      <c r="Y57" s="70"/>
      <c r="AA57" s="145"/>
    </row>
    <row r="58" spans="1:27" ht="51.75">
      <c r="A58" s="20"/>
      <c r="B58" s="14" t="s">
        <v>276</v>
      </c>
      <c r="C58" s="49" t="s">
        <v>54</v>
      </c>
      <c r="D58" s="101">
        <v>90</v>
      </c>
      <c r="E58" s="167">
        <f t="shared" ref="E58:J58" si="0">SUM(E66*100/46412)</f>
        <v>17.193829182108075</v>
      </c>
      <c r="F58" s="167"/>
      <c r="G58" s="167">
        <f t="shared" si="0"/>
        <v>1.6439713867103336</v>
      </c>
      <c r="H58" s="167">
        <f t="shared" si="0"/>
        <v>0.27148151340170645</v>
      </c>
      <c r="I58" s="167">
        <f t="shared" si="0"/>
        <v>0.89201068689132124</v>
      </c>
      <c r="J58" s="167">
        <f t="shared" si="0"/>
        <v>0.48047918641730586</v>
      </c>
      <c r="K58" s="167">
        <v>45</v>
      </c>
      <c r="L58" s="167">
        <f t="shared" ref="L58:O58" si="1">SUM(L66*100/46412)</f>
        <v>4.7056795656295787</v>
      </c>
      <c r="M58" s="167">
        <f t="shared" si="1"/>
        <v>0.29302766525898477</v>
      </c>
      <c r="N58" s="167">
        <f t="shared" si="1"/>
        <v>0.35335689045936397</v>
      </c>
      <c r="O58" s="167">
        <f t="shared" si="1"/>
        <v>4.0592950099112297</v>
      </c>
      <c r="P58" s="167"/>
      <c r="Q58" s="167">
        <f t="shared" ref="Q58:T58" si="2">SUM(Q66*100/46412)</f>
        <v>3.1629750926484528</v>
      </c>
      <c r="R58" s="167">
        <f t="shared" si="2"/>
        <v>0.62699301904679827</v>
      </c>
      <c r="S58" s="167">
        <f t="shared" si="2"/>
        <v>1.6504352322675171</v>
      </c>
      <c r="T58" s="167">
        <f t="shared" si="2"/>
        <v>0.88554684133413775</v>
      </c>
      <c r="U58" s="167">
        <v>90</v>
      </c>
      <c r="V58" s="167">
        <f t="shared" ref="V58:X58" si="3">SUM(V66*100/46412)</f>
        <v>7.6812031371197103</v>
      </c>
      <c r="W58" s="167">
        <f t="shared" si="3"/>
        <v>0.58390071533224164</v>
      </c>
      <c r="X58" s="167">
        <f t="shared" si="3"/>
        <v>4.5290011203998963</v>
      </c>
      <c r="Y58" s="167">
        <f>SUM(Y66*100/46412)</f>
        <v>2.5683013013875722</v>
      </c>
      <c r="Z58" s="114" t="s">
        <v>311</v>
      </c>
      <c r="AA58" s="145"/>
    </row>
    <row r="59" spans="1:27" ht="51.75">
      <c r="A59" s="20"/>
      <c r="B59" s="14" t="s">
        <v>277</v>
      </c>
      <c r="C59" s="49" t="s">
        <v>54</v>
      </c>
      <c r="D59" s="101">
        <v>90</v>
      </c>
      <c r="E59" s="167">
        <f t="shared" ref="E59:J59" si="4">SUM((E93+E96)*100/8642)</f>
        <v>20.273084934043045</v>
      </c>
      <c r="F59" s="167"/>
      <c r="G59" s="167">
        <f t="shared" si="4"/>
        <v>5.0798426290210603</v>
      </c>
      <c r="H59" s="167">
        <f t="shared" si="4"/>
        <v>1.6662809534829901</v>
      </c>
      <c r="I59" s="167">
        <f t="shared" si="4"/>
        <v>1.6778523489932886</v>
      </c>
      <c r="J59" s="167">
        <f t="shared" si="4"/>
        <v>1.7357093265447814</v>
      </c>
      <c r="K59" s="167">
        <v>45</v>
      </c>
      <c r="L59" s="167">
        <f t="shared" ref="L59:O59" si="5">SUM((L93+L96)*100/8642)</f>
        <v>3.8532747049294147</v>
      </c>
      <c r="M59" s="167">
        <f t="shared" si="5"/>
        <v>1.7125665355241841</v>
      </c>
      <c r="N59" s="167">
        <f t="shared" si="5"/>
        <v>1.2728535061328397</v>
      </c>
      <c r="O59" s="167">
        <f t="shared" si="5"/>
        <v>0.86785466327239069</v>
      </c>
      <c r="P59" s="167"/>
      <c r="Q59" s="167">
        <f t="shared" ref="Q59:T59" si="6">SUM((Q93+Q96)*100/8642)</f>
        <v>5.5426984494330016</v>
      </c>
      <c r="R59" s="167">
        <f t="shared" si="6"/>
        <v>1.7009951400138856</v>
      </c>
      <c r="S59" s="167">
        <f t="shared" si="6"/>
        <v>1.8861374681786625</v>
      </c>
      <c r="T59" s="167">
        <f t="shared" si="6"/>
        <v>1.9555658412404535</v>
      </c>
      <c r="U59" s="167">
        <v>90</v>
      </c>
      <c r="V59" s="167">
        <f t="shared" ref="V59:X59" si="7">SUM((V93+V96)*100/8642)</f>
        <v>5.7972691506595693</v>
      </c>
      <c r="W59" s="167">
        <f t="shared" si="7"/>
        <v>1.3422818791946309</v>
      </c>
      <c r="X59" s="167">
        <f t="shared" si="7"/>
        <v>1.9902800277713493</v>
      </c>
      <c r="Y59" s="167">
        <f>SUM((Y93+Y96)*100/8642)</f>
        <v>2.4647072436935895</v>
      </c>
      <c r="Z59" s="114" t="s">
        <v>321</v>
      </c>
      <c r="AA59" s="145"/>
    </row>
    <row r="60" spans="1:27" ht="34.5">
      <c r="A60" s="20"/>
      <c r="B60" s="14" t="s">
        <v>282</v>
      </c>
      <c r="C60" s="49" t="s">
        <v>54</v>
      </c>
      <c r="D60" s="101">
        <v>90</v>
      </c>
      <c r="E60" s="167">
        <f t="shared" ref="E60:J60" si="8">SUM(E130*100/418050)</f>
        <v>33.19722521229518</v>
      </c>
      <c r="F60" s="167"/>
      <c r="G60" s="167">
        <f t="shared" si="8"/>
        <v>8.6281545269704587</v>
      </c>
      <c r="H60" s="167">
        <f t="shared" si="8"/>
        <v>3.1618227484750627</v>
      </c>
      <c r="I60" s="167">
        <f t="shared" si="8"/>
        <v>2.9329027628274131</v>
      </c>
      <c r="J60" s="167">
        <f t="shared" si="8"/>
        <v>2.5334290156679824</v>
      </c>
      <c r="K60" s="167">
        <v>45</v>
      </c>
      <c r="L60" s="167">
        <f t="shared" ref="L60:O60" si="9">SUM(L130*100/418050)</f>
        <v>8.2631264202846548</v>
      </c>
      <c r="M60" s="167">
        <f t="shared" si="9"/>
        <v>2.5468245425188374</v>
      </c>
      <c r="N60" s="167">
        <f t="shared" si="9"/>
        <v>2.9230953235258941</v>
      </c>
      <c r="O60" s="167">
        <f t="shared" si="9"/>
        <v>2.7932065542399234</v>
      </c>
      <c r="P60" s="167"/>
      <c r="Q60" s="167">
        <f t="shared" ref="Q60:T60" si="10">SUM(Q130*100/418050)</f>
        <v>8.1777299366104526</v>
      </c>
      <c r="R60" s="167">
        <f t="shared" si="10"/>
        <v>2.721205597416577</v>
      </c>
      <c r="S60" s="167">
        <f t="shared" si="10"/>
        <v>2.6501614639397202</v>
      </c>
      <c r="T60" s="167">
        <f t="shared" si="10"/>
        <v>2.8063628752541563</v>
      </c>
      <c r="U60" s="167">
        <v>90</v>
      </c>
      <c r="V60" s="167">
        <f t="shared" ref="V60:X60" si="11">SUM(V130*100/418050)</f>
        <v>8.128214328429614</v>
      </c>
      <c r="W60" s="167">
        <f t="shared" si="11"/>
        <v>2.4597536179882789</v>
      </c>
      <c r="X60" s="167">
        <f t="shared" si="11"/>
        <v>3.1501016624805644</v>
      </c>
      <c r="Y60" s="167">
        <f>SUM(Y130*100/418050)</f>
        <v>2.5183590479607703</v>
      </c>
      <c r="Z60" s="114" t="s">
        <v>326</v>
      </c>
      <c r="AA60" s="145"/>
    </row>
    <row r="61" spans="1:27" hidden="1">
      <c r="A61" s="20"/>
      <c r="B61" s="19" t="s">
        <v>55</v>
      </c>
      <c r="C61" s="49"/>
      <c r="D61" s="101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AA61" s="145"/>
    </row>
    <row r="62" spans="1:27" hidden="1">
      <c r="A62" s="95"/>
      <c r="B62" s="14" t="s">
        <v>56</v>
      </c>
      <c r="C62" s="49" t="s">
        <v>57</v>
      </c>
      <c r="D62" s="101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114" t="s">
        <v>292</v>
      </c>
      <c r="AA62" s="145"/>
    </row>
    <row r="63" spans="1:27" ht="34.5" hidden="1">
      <c r="A63" s="95"/>
      <c r="B63" s="17" t="s">
        <v>58</v>
      </c>
      <c r="C63" s="52" t="s">
        <v>57</v>
      </c>
      <c r="D63" s="101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114" t="s">
        <v>292</v>
      </c>
      <c r="AA63" s="145"/>
    </row>
    <row r="64" spans="1:27">
      <c r="A64" s="97"/>
      <c r="B64" s="21"/>
      <c r="C64" s="48"/>
      <c r="D64" s="151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7"/>
      <c r="V64" s="86"/>
      <c r="W64" s="86"/>
      <c r="X64" s="86"/>
      <c r="Y64" s="86"/>
      <c r="AA64" s="145"/>
    </row>
    <row r="65" spans="1:27">
      <c r="A65" s="98"/>
      <c r="B65" s="22" t="s">
        <v>59</v>
      </c>
      <c r="C65" s="53"/>
      <c r="D65" s="15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9"/>
      <c r="V65" s="88"/>
      <c r="W65" s="88"/>
      <c r="X65" s="88"/>
      <c r="Y65" s="88"/>
      <c r="AA65" s="145"/>
    </row>
    <row r="66" spans="1:27" ht="51.75">
      <c r="A66" s="75"/>
      <c r="B66" s="23" t="s">
        <v>60</v>
      </c>
      <c r="C66" s="50" t="s">
        <v>61</v>
      </c>
      <c r="D66" s="101">
        <f t="shared" ref="D66:F66" si="12">SUM(D67,D73,D74,D79,D86)</f>
        <v>6900</v>
      </c>
      <c r="E66" s="136">
        <f t="shared" ref="E66:E77" si="13">SUM(G66,L66,Q66,V66)</f>
        <v>7980</v>
      </c>
      <c r="F66" s="136">
        <f t="shared" si="12"/>
        <v>1375</v>
      </c>
      <c r="G66" s="136">
        <f t="shared" ref="G66:K66" si="14">SUM(G67,G73,G74,G79,G86)</f>
        <v>763</v>
      </c>
      <c r="H66" s="136">
        <f t="shared" si="14"/>
        <v>126</v>
      </c>
      <c r="I66" s="136">
        <f t="shared" si="14"/>
        <v>414</v>
      </c>
      <c r="J66" s="136">
        <f t="shared" si="14"/>
        <v>223</v>
      </c>
      <c r="K66" s="136">
        <f t="shared" si="14"/>
        <v>2155</v>
      </c>
      <c r="L66" s="136">
        <f t="shared" ref="L66:P66" si="15">SUM(L67,L73,L74,L79,L86)</f>
        <v>2184</v>
      </c>
      <c r="M66" s="136">
        <f t="shared" si="15"/>
        <v>136</v>
      </c>
      <c r="N66" s="136">
        <f t="shared" si="15"/>
        <v>164</v>
      </c>
      <c r="O66" s="136">
        <f t="shared" si="15"/>
        <v>1884</v>
      </c>
      <c r="P66" s="136">
        <f t="shared" si="15"/>
        <v>2070</v>
      </c>
      <c r="Q66" s="136">
        <f t="shared" ref="Q66:T66" si="16">SUM(Q67,Q73,Q74,Q79,Q86)</f>
        <v>1468</v>
      </c>
      <c r="R66" s="136">
        <f t="shared" si="16"/>
        <v>291</v>
      </c>
      <c r="S66" s="136">
        <f t="shared" si="16"/>
        <v>766</v>
      </c>
      <c r="T66" s="136">
        <f t="shared" si="16"/>
        <v>411</v>
      </c>
      <c r="U66" s="136">
        <f t="shared" ref="U66:X66" si="17">SUM(U67,U73,U74,U79,U86)</f>
        <v>1300</v>
      </c>
      <c r="V66" s="136">
        <f t="shared" si="17"/>
        <v>3565</v>
      </c>
      <c r="W66" s="136">
        <f t="shared" si="17"/>
        <v>271</v>
      </c>
      <c r="X66" s="136">
        <f t="shared" si="17"/>
        <v>2102</v>
      </c>
      <c r="Y66" s="136">
        <f>SUM(Y67,Y73,Y74,Y79,Y86)</f>
        <v>1192</v>
      </c>
      <c r="Z66" s="117" t="s">
        <v>310</v>
      </c>
      <c r="AA66" s="145"/>
    </row>
    <row r="67" spans="1:27" hidden="1">
      <c r="A67" s="75"/>
      <c r="B67" s="24" t="s">
        <v>62</v>
      </c>
      <c r="C67" s="55" t="s">
        <v>63</v>
      </c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15" t="s">
        <v>304</v>
      </c>
      <c r="AA67" s="145"/>
    </row>
    <row r="68" spans="1:27" hidden="1">
      <c r="A68" s="75"/>
      <c r="B68" s="24" t="s">
        <v>64</v>
      </c>
      <c r="C68" s="55" t="s">
        <v>63</v>
      </c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14" t="s">
        <v>303</v>
      </c>
      <c r="AA68" s="145"/>
    </row>
    <row r="69" spans="1:27" hidden="1">
      <c r="A69" s="75"/>
      <c r="B69" s="24" t="s">
        <v>65</v>
      </c>
      <c r="C69" s="55" t="s">
        <v>66</v>
      </c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50"/>
      <c r="V69" s="101"/>
      <c r="W69" s="101"/>
      <c r="X69" s="101"/>
      <c r="Y69" s="70"/>
      <c r="AA69" s="145" t="s">
        <v>374</v>
      </c>
    </row>
    <row r="70" spans="1:27" hidden="1">
      <c r="A70" s="75"/>
      <c r="B70" s="24" t="s">
        <v>67</v>
      </c>
      <c r="C70" s="55" t="s">
        <v>63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50"/>
      <c r="V70" s="101"/>
      <c r="W70" s="101"/>
      <c r="X70" s="101"/>
      <c r="Y70" s="70"/>
      <c r="AA70" s="145" t="s">
        <v>374</v>
      </c>
    </row>
    <row r="71" spans="1:27" hidden="1">
      <c r="A71" s="75"/>
      <c r="B71" s="24" t="s">
        <v>68</v>
      </c>
      <c r="C71" s="55" t="s">
        <v>66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50"/>
      <c r="V71" s="101"/>
      <c r="W71" s="101"/>
      <c r="X71" s="101"/>
      <c r="Y71" s="70"/>
      <c r="AA71" s="145" t="s">
        <v>374</v>
      </c>
    </row>
    <row r="72" spans="1:27" hidden="1">
      <c r="A72" s="75"/>
      <c r="B72" s="24" t="s">
        <v>69</v>
      </c>
      <c r="C72" s="55" t="s">
        <v>63</v>
      </c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50"/>
      <c r="V72" s="101"/>
      <c r="W72" s="101"/>
      <c r="X72" s="101"/>
      <c r="Y72" s="70"/>
      <c r="AA72" s="145" t="s">
        <v>375</v>
      </c>
    </row>
    <row r="73" spans="1:27">
      <c r="A73" s="75"/>
      <c r="B73" s="24" t="s">
        <v>240</v>
      </c>
      <c r="C73" s="55" t="s">
        <v>70</v>
      </c>
      <c r="D73" s="101">
        <v>1680</v>
      </c>
      <c r="E73" s="136">
        <f t="shared" si="13"/>
        <v>1682</v>
      </c>
      <c r="F73" s="136">
        <v>545</v>
      </c>
      <c r="G73" s="136">
        <f t="shared" ref="G73" si="18">SUM(H73:J73)</f>
        <v>268</v>
      </c>
      <c r="H73" s="153">
        <f>SUM([1]total_service!H73)</f>
        <v>16</v>
      </c>
      <c r="I73" s="153">
        <f>SUM([2]total_service!I73)</f>
        <v>62</v>
      </c>
      <c r="J73" s="153">
        <f>SUM([3]total_service!J73)</f>
        <v>190</v>
      </c>
      <c r="K73" s="136">
        <v>605</v>
      </c>
      <c r="L73" s="136">
        <f t="shared" ref="L73" si="19">SUM(M73:O73)</f>
        <v>400</v>
      </c>
      <c r="M73" s="153">
        <f>SUM([4]total_service!M73)</f>
        <v>102</v>
      </c>
      <c r="N73" s="153">
        <f>SUM([5]total_service!N73)</f>
        <v>164</v>
      </c>
      <c r="O73" s="153">
        <f>SUM([6]total_service!O73)</f>
        <v>134</v>
      </c>
      <c r="P73" s="136">
        <v>390</v>
      </c>
      <c r="Q73" s="136">
        <f t="shared" ref="Q73" si="20">SUM(R73:T73)</f>
        <v>577</v>
      </c>
      <c r="R73" s="153">
        <f>SUM([7]total_service!R73)</f>
        <v>159</v>
      </c>
      <c r="S73" s="153">
        <f>SUM([8]total_service!S73)</f>
        <v>227</v>
      </c>
      <c r="T73" s="153">
        <f>SUM([9]total_service!T73)</f>
        <v>191</v>
      </c>
      <c r="U73" s="137">
        <v>140</v>
      </c>
      <c r="V73" s="136">
        <f t="shared" ref="V73" si="21">SUM(W73:Y73)</f>
        <v>437</v>
      </c>
      <c r="W73" s="153">
        <f>SUM([10]total_service!W73)</f>
        <v>271</v>
      </c>
      <c r="X73" s="153">
        <f>SUM([11]total_service!X73)</f>
        <v>151</v>
      </c>
      <c r="Y73" s="153">
        <f>SUM([12]total_service!Y73)</f>
        <v>15</v>
      </c>
      <c r="AA73" s="145" t="s">
        <v>376</v>
      </c>
    </row>
    <row r="74" spans="1:27">
      <c r="A74" s="75"/>
      <c r="B74" s="24" t="s">
        <v>71</v>
      </c>
      <c r="C74" s="55" t="s">
        <v>72</v>
      </c>
      <c r="D74" s="101">
        <f t="shared" ref="D74" si="22">SUM(D75,D78)</f>
        <v>5220</v>
      </c>
      <c r="E74" s="136">
        <f t="shared" si="13"/>
        <v>6298</v>
      </c>
      <c r="F74" s="136">
        <f t="shared" ref="F74" si="23">SUM(F75,F78)</f>
        <v>830</v>
      </c>
      <c r="G74" s="136">
        <f t="shared" ref="G74:K74" si="24">SUM(G75,G78)</f>
        <v>495</v>
      </c>
      <c r="H74" s="136">
        <f t="shared" si="24"/>
        <v>110</v>
      </c>
      <c r="I74" s="136">
        <f t="shared" si="24"/>
        <v>352</v>
      </c>
      <c r="J74" s="136">
        <f t="shared" si="24"/>
        <v>33</v>
      </c>
      <c r="K74" s="136">
        <f t="shared" si="24"/>
        <v>1550</v>
      </c>
      <c r="L74" s="136">
        <f t="shared" ref="L74:P74" si="25">SUM(L75,L78)</f>
        <v>1784</v>
      </c>
      <c r="M74" s="136">
        <f t="shared" si="25"/>
        <v>34</v>
      </c>
      <c r="N74" s="136">
        <f t="shared" si="25"/>
        <v>0</v>
      </c>
      <c r="O74" s="136">
        <f t="shared" si="25"/>
        <v>1750</v>
      </c>
      <c r="P74" s="136">
        <f t="shared" si="25"/>
        <v>1680</v>
      </c>
      <c r="Q74" s="136">
        <f>SUM(Q75,Q78)</f>
        <v>891</v>
      </c>
      <c r="R74" s="136">
        <f t="shared" ref="R74:T74" si="26">SUM(R75,R78)</f>
        <v>132</v>
      </c>
      <c r="S74" s="136">
        <f t="shared" si="26"/>
        <v>539</v>
      </c>
      <c r="T74" s="136">
        <f t="shared" si="26"/>
        <v>220</v>
      </c>
      <c r="U74" s="136">
        <f t="shared" ref="U74:X74" si="27">SUM(U75,U78)</f>
        <v>1160</v>
      </c>
      <c r="V74" s="136">
        <f t="shared" si="27"/>
        <v>3128</v>
      </c>
      <c r="W74" s="136">
        <f t="shared" si="27"/>
        <v>0</v>
      </c>
      <c r="X74" s="136">
        <f t="shared" si="27"/>
        <v>1951</v>
      </c>
      <c r="Y74" s="136">
        <f>SUM(Y75,Y78)</f>
        <v>1177</v>
      </c>
      <c r="Z74" s="115" t="s">
        <v>306</v>
      </c>
      <c r="AA74" s="145"/>
    </row>
    <row r="75" spans="1:27">
      <c r="A75" s="75"/>
      <c r="B75" s="24" t="s">
        <v>73</v>
      </c>
      <c r="C75" s="55" t="s">
        <v>72</v>
      </c>
      <c r="D75" s="101">
        <f t="shared" ref="D75" si="28">SUM(D76:D77)</f>
        <v>5220</v>
      </c>
      <c r="E75" s="136">
        <f t="shared" si="13"/>
        <v>6298</v>
      </c>
      <c r="F75" s="136">
        <f t="shared" ref="F75" si="29">SUM(F76:F77)</f>
        <v>830</v>
      </c>
      <c r="G75" s="136">
        <f t="shared" ref="G75:J75" si="30">SUM(G76:G77)</f>
        <v>495</v>
      </c>
      <c r="H75" s="136">
        <f t="shared" si="30"/>
        <v>110</v>
      </c>
      <c r="I75" s="136">
        <f t="shared" si="30"/>
        <v>352</v>
      </c>
      <c r="J75" s="136">
        <f t="shared" si="30"/>
        <v>33</v>
      </c>
      <c r="K75" s="136">
        <f t="shared" ref="K75" si="31">SUM(K76:K77)</f>
        <v>1550</v>
      </c>
      <c r="L75" s="136">
        <f t="shared" ref="L75:P75" si="32">SUM(L76:L77)</f>
        <v>1784</v>
      </c>
      <c r="M75" s="136">
        <f t="shared" si="32"/>
        <v>34</v>
      </c>
      <c r="N75" s="136">
        <f t="shared" si="32"/>
        <v>0</v>
      </c>
      <c r="O75" s="136">
        <f t="shared" si="32"/>
        <v>1750</v>
      </c>
      <c r="P75" s="136">
        <f t="shared" si="32"/>
        <v>1680</v>
      </c>
      <c r="Q75" s="136">
        <f>SUM(Q76:Q77)</f>
        <v>891</v>
      </c>
      <c r="R75" s="136">
        <f t="shared" ref="R75:T75" si="33">SUM(R76:R77)</f>
        <v>132</v>
      </c>
      <c r="S75" s="136">
        <f t="shared" si="33"/>
        <v>539</v>
      </c>
      <c r="T75" s="136">
        <f t="shared" si="33"/>
        <v>220</v>
      </c>
      <c r="U75" s="136">
        <f t="shared" ref="U75:X75" si="34">SUM(U76:U77)</f>
        <v>1160</v>
      </c>
      <c r="V75" s="136">
        <f t="shared" si="34"/>
        <v>3128</v>
      </c>
      <c r="W75" s="136">
        <f t="shared" si="34"/>
        <v>0</v>
      </c>
      <c r="X75" s="136">
        <f t="shared" si="34"/>
        <v>1951</v>
      </c>
      <c r="Y75" s="136">
        <f>SUM(Y76:Y77)</f>
        <v>1177</v>
      </c>
      <c r="Z75" s="114" t="s">
        <v>305</v>
      </c>
      <c r="AA75" s="145"/>
    </row>
    <row r="76" spans="1:27" ht="34.5">
      <c r="A76" s="75"/>
      <c r="B76" s="25" t="s">
        <v>74</v>
      </c>
      <c r="C76" s="56" t="s">
        <v>72</v>
      </c>
      <c r="D76" s="101">
        <v>2800</v>
      </c>
      <c r="E76" s="136">
        <f t="shared" si="13"/>
        <v>3702</v>
      </c>
      <c r="F76" s="136">
        <v>500</v>
      </c>
      <c r="G76" s="136">
        <f t="shared" ref="G76:G77" si="35">SUM(H76:J76)</f>
        <v>33</v>
      </c>
      <c r="H76" s="153">
        <f>SUM([13]total_service!H76)</f>
        <v>0</v>
      </c>
      <c r="I76" s="153">
        <f>SUM([14]total_service!I76)</f>
        <v>0</v>
      </c>
      <c r="J76" s="153">
        <f>SUM([15]total_service!J76)</f>
        <v>33</v>
      </c>
      <c r="K76" s="136">
        <v>1000</v>
      </c>
      <c r="L76" s="136">
        <f t="shared" ref="L76:L77" si="36">SUM(M76:O76)</f>
        <v>1344</v>
      </c>
      <c r="M76" s="153">
        <f>SUM([16]total_service!M76)</f>
        <v>34</v>
      </c>
      <c r="N76" s="153">
        <f>SUM([17]total_service!N76)</f>
        <v>0</v>
      </c>
      <c r="O76" s="153">
        <f>SUM([18]total_service!O76)</f>
        <v>1310</v>
      </c>
      <c r="P76" s="136">
        <v>800</v>
      </c>
      <c r="Q76" s="136">
        <f t="shared" ref="Q76:Q77" si="37">SUM(R76:T76)</f>
        <v>451</v>
      </c>
      <c r="R76" s="153">
        <f>SUM([19]total_service!R76)</f>
        <v>132</v>
      </c>
      <c r="S76" s="153">
        <f>SUM([20]total_service!S76)</f>
        <v>99</v>
      </c>
      <c r="T76" s="153">
        <f>SUM([21]total_service!T76)</f>
        <v>220</v>
      </c>
      <c r="U76" s="136">
        <v>500</v>
      </c>
      <c r="V76" s="136">
        <f t="shared" ref="V76:V77" si="38">SUM(W76:Y76)</f>
        <v>1874</v>
      </c>
      <c r="W76" s="153">
        <f>SUM([22]total_service!W76)</f>
        <v>0</v>
      </c>
      <c r="X76" s="153">
        <f>SUM([23]total_service!X76)</f>
        <v>1093</v>
      </c>
      <c r="Y76" s="153">
        <f>SUM([24]total_service!Y76)</f>
        <v>781</v>
      </c>
      <c r="AA76" s="145" t="s">
        <v>377</v>
      </c>
    </row>
    <row r="77" spans="1:27" ht="34.5">
      <c r="A77" s="75"/>
      <c r="B77" s="25" t="s">
        <v>75</v>
      </c>
      <c r="C77" s="56" t="s">
        <v>72</v>
      </c>
      <c r="D77" s="101">
        <v>2420</v>
      </c>
      <c r="E77" s="136">
        <f t="shared" si="13"/>
        <v>2596</v>
      </c>
      <c r="F77" s="136">
        <v>330</v>
      </c>
      <c r="G77" s="136">
        <f t="shared" si="35"/>
        <v>462</v>
      </c>
      <c r="H77" s="153">
        <f>SUM([13]total_service!H77)</f>
        <v>110</v>
      </c>
      <c r="I77" s="153">
        <f>SUM([14]total_service!I77)</f>
        <v>352</v>
      </c>
      <c r="J77" s="153">
        <f>SUM([15]total_service!J77)</f>
        <v>0</v>
      </c>
      <c r="K77" s="136">
        <v>550</v>
      </c>
      <c r="L77" s="136">
        <f t="shared" si="36"/>
        <v>440</v>
      </c>
      <c r="M77" s="153">
        <f>SUM([16]total_service!M77)</f>
        <v>0</v>
      </c>
      <c r="N77" s="153">
        <f>SUM([17]total_service!N77)</f>
        <v>0</v>
      </c>
      <c r="O77" s="153">
        <f>SUM([18]total_service!O77)</f>
        <v>440</v>
      </c>
      <c r="P77" s="136">
        <v>880</v>
      </c>
      <c r="Q77" s="136">
        <f t="shared" si="37"/>
        <v>440</v>
      </c>
      <c r="R77" s="153">
        <f>SUM([19]total_service!R77)</f>
        <v>0</v>
      </c>
      <c r="S77" s="153">
        <f>SUM([20]total_service!S77)</f>
        <v>440</v>
      </c>
      <c r="T77" s="153">
        <f>SUM([21]total_service!T77)</f>
        <v>0</v>
      </c>
      <c r="U77" s="136">
        <v>660</v>
      </c>
      <c r="V77" s="136">
        <f t="shared" si="38"/>
        <v>1254</v>
      </c>
      <c r="W77" s="153">
        <f>SUM([22]total_service!W77)</f>
        <v>0</v>
      </c>
      <c r="X77" s="153">
        <f>SUM([23]total_service!X77)</f>
        <v>858</v>
      </c>
      <c r="Y77" s="153">
        <f>SUM([24]total_service!Y77)</f>
        <v>396</v>
      </c>
      <c r="AA77" s="145" t="s">
        <v>377</v>
      </c>
    </row>
    <row r="78" spans="1:27" hidden="1">
      <c r="A78" s="75"/>
      <c r="B78" s="24" t="s">
        <v>76</v>
      </c>
      <c r="C78" s="55" t="s">
        <v>72</v>
      </c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AA78" s="145" t="s">
        <v>375</v>
      </c>
    </row>
    <row r="79" spans="1:27" ht="34.5" hidden="1">
      <c r="A79" s="99"/>
      <c r="B79" s="26" t="s">
        <v>77</v>
      </c>
      <c r="C79" s="63" t="s">
        <v>78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49" t="s">
        <v>386</v>
      </c>
      <c r="AA79" s="145"/>
    </row>
    <row r="80" spans="1:27" ht="34.5" hidden="1">
      <c r="A80" s="100"/>
      <c r="B80" s="27" t="s">
        <v>79</v>
      </c>
      <c r="C80" s="63" t="s">
        <v>78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14" t="s">
        <v>308</v>
      </c>
      <c r="AA80" s="145"/>
    </row>
    <row r="81" spans="1:27" hidden="1">
      <c r="A81" s="75"/>
      <c r="B81" s="24" t="s">
        <v>80</v>
      </c>
      <c r="C81" s="55" t="s">
        <v>81</v>
      </c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50"/>
      <c r="V81" s="101"/>
      <c r="W81" s="101"/>
      <c r="X81" s="101"/>
      <c r="Y81" s="101"/>
      <c r="Z81" s="114" t="s">
        <v>307</v>
      </c>
      <c r="AA81" s="145"/>
    </row>
    <row r="82" spans="1:27" hidden="1">
      <c r="A82" s="75"/>
      <c r="B82" s="24" t="s">
        <v>82</v>
      </c>
      <c r="C82" s="55" t="s">
        <v>81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50"/>
      <c r="V82" s="101"/>
      <c r="W82" s="101"/>
      <c r="X82" s="101"/>
      <c r="Y82" s="101"/>
      <c r="AA82" s="145" t="s">
        <v>374</v>
      </c>
    </row>
    <row r="83" spans="1:27" hidden="1">
      <c r="A83" s="75"/>
      <c r="B83" s="24" t="s">
        <v>83</v>
      </c>
      <c r="C83" s="55" t="s">
        <v>84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50"/>
      <c r="V83" s="101"/>
      <c r="W83" s="101"/>
      <c r="X83" s="101"/>
      <c r="Y83" s="101"/>
      <c r="AA83" s="145" t="s">
        <v>374</v>
      </c>
    </row>
    <row r="84" spans="1:27" hidden="1">
      <c r="A84" s="75"/>
      <c r="B84" s="24" t="s">
        <v>85</v>
      </c>
      <c r="C84" s="55" t="s">
        <v>86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50"/>
      <c r="V84" s="101"/>
      <c r="W84" s="101"/>
      <c r="X84" s="101"/>
      <c r="Y84" s="101"/>
      <c r="AA84" s="145" t="s">
        <v>374</v>
      </c>
    </row>
    <row r="85" spans="1:27" hidden="1">
      <c r="A85" s="75"/>
      <c r="B85" s="24" t="s">
        <v>87</v>
      </c>
      <c r="C85" s="55" t="s">
        <v>86</v>
      </c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50"/>
      <c r="V85" s="101"/>
      <c r="W85" s="101"/>
      <c r="X85" s="101"/>
      <c r="Y85" s="101"/>
      <c r="AA85" s="145" t="s">
        <v>374</v>
      </c>
    </row>
    <row r="86" spans="1:27" hidden="1">
      <c r="A86" s="75"/>
      <c r="B86" s="24" t="s">
        <v>88</v>
      </c>
      <c r="C86" s="55" t="s">
        <v>89</v>
      </c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15" t="s">
        <v>309</v>
      </c>
      <c r="AA86" s="145"/>
    </row>
    <row r="87" spans="1:27" hidden="1">
      <c r="A87" s="75"/>
      <c r="B87" s="24" t="s">
        <v>90</v>
      </c>
      <c r="C87" s="55" t="s">
        <v>89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50"/>
      <c r="V87" s="101"/>
      <c r="W87" s="101"/>
      <c r="X87" s="101"/>
      <c r="Y87" s="101"/>
      <c r="AA87" s="145" t="s">
        <v>378</v>
      </c>
    </row>
    <row r="88" spans="1:27" hidden="1">
      <c r="A88" s="75"/>
      <c r="B88" s="24" t="s">
        <v>91</v>
      </c>
      <c r="C88" s="55" t="s">
        <v>92</v>
      </c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50"/>
      <c r="V88" s="101"/>
      <c r="W88" s="101"/>
      <c r="X88" s="101"/>
      <c r="Y88" s="101"/>
      <c r="AA88" s="145" t="s">
        <v>378</v>
      </c>
    </row>
    <row r="89" spans="1:27" hidden="1">
      <c r="A89" s="75"/>
      <c r="B89" s="24" t="s">
        <v>93</v>
      </c>
      <c r="C89" s="55" t="s">
        <v>89</v>
      </c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50"/>
      <c r="V89" s="101"/>
      <c r="W89" s="101"/>
      <c r="X89" s="101"/>
      <c r="Y89" s="101"/>
      <c r="AA89" s="145" t="s">
        <v>378</v>
      </c>
    </row>
    <row r="90" spans="1:27" hidden="1">
      <c r="A90" s="75"/>
      <c r="B90" s="24" t="s">
        <v>94</v>
      </c>
      <c r="C90" s="55" t="s">
        <v>89</v>
      </c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50"/>
      <c r="V90" s="101"/>
      <c r="W90" s="101"/>
      <c r="X90" s="101"/>
      <c r="Y90" s="101"/>
      <c r="AA90" s="145" t="s">
        <v>378</v>
      </c>
    </row>
    <row r="91" spans="1:27" ht="34.5">
      <c r="A91" s="75"/>
      <c r="B91" s="28" t="s">
        <v>95</v>
      </c>
      <c r="C91" s="55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50"/>
      <c r="V91" s="101"/>
      <c r="W91" s="101"/>
      <c r="X91" s="101"/>
      <c r="Y91" s="161"/>
      <c r="AA91" s="145"/>
    </row>
    <row r="92" spans="1:27">
      <c r="A92" s="75"/>
      <c r="B92" s="29" t="s">
        <v>279</v>
      </c>
      <c r="C92" s="50" t="s">
        <v>96</v>
      </c>
      <c r="D92" s="101">
        <f>SUM(D93,D96,D101:D102)</f>
        <v>1750</v>
      </c>
      <c r="E92" s="136">
        <f t="shared" ref="E92:E127" si="39">SUM(G92,L92,Q92,V92)</f>
        <v>1752</v>
      </c>
      <c r="F92" s="136">
        <f>SUM(F93,F96,F101:F102)</f>
        <v>445</v>
      </c>
      <c r="G92" s="136">
        <f t="shared" ref="G92:J92" si="40">SUM(G93,G96,G101:G102)</f>
        <v>439</v>
      </c>
      <c r="H92" s="136">
        <f t="shared" si="40"/>
        <v>144</v>
      </c>
      <c r="I92" s="136">
        <f t="shared" si="40"/>
        <v>145</v>
      </c>
      <c r="J92" s="136">
        <f t="shared" si="40"/>
        <v>150</v>
      </c>
      <c r="K92" s="136">
        <f>SUM(K93,K96,K101:K102)</f>
        <v>445</v>
      </c>
      <c r="L92" s="136">
        <f t="shared" ref="L92:O92" si="41">SUM(L93,L96,L101:L102)</f>
        <v>333</v>
      </c>
      <c r="M92" s="136">
        <f t="shared" si="41"/>
        <v>148</v>
      </c>
      <c r="N92" s="136">
        <f t="shared" si="41"/>
        <v>110</v>
      </c>
      <c r="O92" s="136">
        <f t="shared" si="41"/>
        <v>75</v>
      </c>
      <c r="P92" s="136">
        <f>SUM(P93,P96,P101:P102)</f>
        <v>435</v>
      </c>
      <c r="Q92" s="136">
        <f t="shared" ref="Q92:T92" si="42">SUM(Q93,Q96,Q101:Q102)</f>
        <v>479</v>
      </c>
      <c r="R92" s="136">
        <f t="shared" si="42"/>
        <v>147</v>
      </c>
      <c r="S92" s="136">
        <f t="shared" si="42"/>
        <v>163</v>
      </c>
      <c r="T92" s="136">
        <f t="shared" si="42"/>
        <v>169</v>
      </c>
      <c r="U92" s="136">
        <f>SUM(U93,U96,U101:U102)</f>
        <v>425</v>
      </c>
      <c r="V92" s="136">
        <f>SUM(V93,V96,V101:V102)</f>
        <v>501</v>
      </c>
      <c r="W92" s="136">
        <f>SUM(W93,W96,W101:W102)</f>
        <v>116</v>
      </c>
      <c r="X92" s="136">
        <f t="shared" ref="X92:Y92" si="43">SUM(X93,X96,X101:X102)</f>
        <v>172</v>
      </c>
      <c r="Y92" s="136">
        <f t="shared" si="43"/>
        <v>213</v>
      </c>
      <c r="Z92" s="122" t="s">
        <v>315</v>
      </c>
      <c r="AA92" s="145"/>
    </row>
    <row r="93" spans="1:27" ht="34.5">
      <c r="A93" s="75"/>
      <c r="B93" s="24" t="s">
        <v>97</v>
      </c>
      <c r="C93" s="55" t="s">
        <v>96</v>
      </c>
      <c r="D93" s="101">
        <f t="shared" ref="D93" si="44">SUM(D94:D95)</f>
        <v>120</v>
      </c>
      <c r="E93" s="136">
        <f t="shared" si="39"/>
        <v>122</v>
      </c>
      <c r="F93" s="136">
        <f t="shared" ref="F93" si="45">SUM(F94:F95)</f>
        <v>35</v>
      </c>
      <c r="G93" s="136">
        <f t="shared" ref="G93:K93" si="46">SUM(G94:G95)</f>
        <v>28</v>
      </c>
      <c r="H93" s="136">
        <f t="shared" si="46"/>
        <v>8</v>
      </c>
      <c r="I93" s="136">
        <f t="shared" si="46"/>
        <v>10</v>
      </c>
      <c r="J93" s="136">
        <f t="shared" si="46"/>
        <v>10</v>
      </c>
      <c r="K93" s="136">
        <f t="shared" si="46"/>
        <v>35</v>
      </c>
      <c r="L93" s="136">
        <f t="shared" ref="L93:P93" si="47">SUM(L94:L95)</f>
        <v>34</v>
      </c>
      <c r="M93" s="136">
        <f t="shared" si="47"/>
        <v>12</v>
      </c>
      <c r="N93" s="136">
        <f t="shared" si="47"/>
        <v>12</v>
      </c>
      <c r="O93" s="136">
        <f t="shared" si="47"/>
        <v>10</v>
      </c>
      <c r="P93" s="136">
        <f t="shared" si="47"/>
        <v>25</v>
      </c>
      <c r="Q93" s="136">
        <f t="shared" ref="Q93:T93" si="48">SUM(Q94:Q95)</f>
        <v>33</v>
      </c>
      <c r="R93" s="136">
        <f t="shared" si="48"/>
        <v>12</v>
      </c>
      <c r="S93" s="136">
        <f t="shared" si="48"/>
        <v>10</v>
      </c>
      <c r="T93" s="136">
        <f t="shared" si="48"/>
        <v>11</v>
      </c>
      <c r="U93" s="136">
        <f t="shared" ref="U93:X93" si="49">SUM(U94:U95)</f>
        <v>25</v>
      </c>
      <c r="V93" s="136">
        <f t="shared" si="49"/>
        <v>27</v>
      </c>
      <c r="W93" s="136">
        <f t="shared" si="49"/>
        <v>10</v>
      </c>
      <c r="X93" s="136">
        <f t="shared" si="49"/>
        <v>10</v>
      </c>
      <c r="Y93" s="136">
        <f>SUM(Y94:Y95)</f>
        <v>7</v>
      </c>
      <c r="Z93" s="115" t="s">
        <v>312</v>
      </c>
      <c r="AA93" s="146"/>
    </row>
    <row r="94" spans="1:27">
      <c r="A94" s="75"/>
      <c r="B94" s="24" t="s">
        <v>98</v>
      </c>
      <c r="C94" s="55" t="s">
        <v>96</v>
      </c>
      <c r="D94" s="101">
        <v>120</v>
      </c>
      <c r="E94" s="136">
        <f t="shared" si="39"/>
        <v>122</v>
      </c>
      <c r="F94" s="136">
        <v>35</v>
      </c>
      <c r="G94" s="136">
        <f t="shared" ref="G94" si="50">SUM(H94:J94)</f>
        <v>28</v>
      </c>
      <c r="H94" s="153">
        <f>SUM([1]total_service!H94)</f>
        <v>8</v>
      </c>
      <c r="I94" s="153">
        <f>SUM([2]total_service!I94)</f>
        <v>10</v>
      </c>
      <c r="J94" s="153">
        <f>SUM([3]total_service!J94)</f>
        <v>10</v>
      </c>
      <c r="K94" s="136">
        <v>35</v>
      </c>
      <c r="L94" s="136">
        <f t="shared" ref="L94" si="51">SUM(M94:O94)</f>
        <v>34</v>
      </c>
      <c r="M94" s="153">
        <f>SUM([4]total_service!M94)</f>
        <v>12</v>
      </c>
      <c r="N94" s="153">
        <f>SUM([5]total_service!N94)</f>
        <v>12</v>
      </c>
      <c r="O94" s="153">
        <f>SUM([6]total_service!O94)</f>
        <v>10</v>
      </c>
      <c r="P94" s="136">
        <v>25</v>
      </c>
      <c r="Q94" s="136">
        <f t="shared" ref="Q94" si="52">SUM(R94:T94)</f>
        <v>33</v>
      </c>
      <c r="R94" s="153">
        <f>SUM([7]total_service!R94)</f>
        <v>12</v>
      </c>
      <c r="S94" s="153">
        <f>SUM([8]total_service!S94)</f>
        <v>10</v>
      </c>
      <c r="T94" s="153">
        <f>SUM([9]total_service!T94)</f>
        <v>11</v>
      </c>
      <c r="U94" s="137">
        <v>25</v>
      </c>
      <c r="V94" s="136">
        <f t="shared" ref="V94" si="53">SUM(W94:Y94)</f>
        <v>27</v>
      </c>
      <c r="W94" s="153">
        <f>SUM([10]total_service!W94)</f>
        <v>10</v>
      </c>
      <c r="X94" s="153">
        <f>SUM([11]total_service!X94)</f>
        <v>10</v>
      </c>
      <c r="Y94" s="153">
        <f>SUM([12]total_service!Y94)</f>
        <v>7</v>
      </c>
      <c r="AA94" s="145" t="s">
        <v>376</v>
      </c>
    </row>
    <row r="95" spans="1:27" ht="34.5" hidden="1">
      <c r="A95" s="75"/>
      <c r="B95" s="24" t="s">
        <v>99</v>
      </c>
      <c r="C95" s="55" t="s">
        <v>96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AA95" s="145" t="s">
        <v>379</v>
      </c>
    </row>
    <row r="96" spans="1:27" ht="37.5" customHeight="1">
      <c r="A96" s="75"/>
      <c r="B96" s="24" t="s">
        <v>100</v>
      </c>
      <c r="C96" s="55" t="s">
        <v>96</v>
      </c>
      <c r="D96" s="101">
        <f t="shared" ref="D96" si="54">SUM(D97:D98)</f>
        <v>1630</v>
      </c>
      <c r="E96" s="136">
        <f t="shared" si="39"/>
        <v>1630</v>
      </c>
      <c r="F96" s="136">
        <f t="shared" ref="F96" si="55">SUM(F97:F98)</f>
        <v>410</v>
      </c>
      <c r="G96" s="136">
        <f t="shared" ref="G96:K96" si="56">SUM(G97:G98)</f>
        <v>411</v>
      </c>
      <c r="H96" s="136">
        <f t="shared" si="56"/>
        <v>136</v>
      </c>
      <c r="I96" s="136">
        <f t="shared" si="56"/>
        <v>135</v>
      </c>
      <c r="J96" s="136">
        <f t="shared" si="56"/>
        <v>140</v>
      </c>
      <c r="K96" s="136">
        <f t="shared" si="56"/>
        <v>410</v>
      </c>
      <c r="L96" s="136">
        <f t="shared" ref="L96:P96" si="57">SUM(L97:L98)</f>
        <v>299</v>
      </c>
      <c r="M96" s="136">
        <f t="shared" si="57"/>
        <v>136</v>
      </c>
      <c r="N96" s="136">
        <f t="shared" si="57"/>
        <v>98</v>
      </c>
      <c r="O96" s="136">
        <f t="shared" si="57"/>
        <v>65</v>
      </c>
      <c r="P96" s="136">
        <f t="shared" si="57"/>
        <v>410</v>
      </c>
      <c r="Q96" s="136">
        <f t="shared" ref="Q96:T96" si="58">SUM(Q97:Q98)</f>
        <v>446</v>
      </c>
      <c r="R96" s="136">
        <f t="shared" si="58"/>
        <v>135</v>
      </c>
      <c r="S96" s="136">
        <f t="shared" si="58"/>
        <v>153</v>
      </c>
      <c r="T96" s="136">
        <f t="shared" si="58"/>
        <v>158</v>
      </c>
      <c r="U96" s="136">
        <f t="shared" ref="U96:X96" si="59">SUM(U97:U98)</f>
        <v>400</v>
      </c>
      <c r="V96" s="136">
        <f t="shared" si="59"/>
        <v>474</v>
      </c>
      <c r="W96" s="136">
        <f t="shared" si="59"/>
        <v>106</v>
      </c>
      <c r="X96" s="136">
        <f t="shared" si="59"/>
        <v>162</v>
      </c>
      <c r="Y96" s="136">
        <f>SUM(Y97:Y98)</f>
        <v>206</v>
      </c>
      <c r="Z96" s="115" t="s">
        <v>313</v>
      </c>
      <c r="AA96" s="145"/>
    </row>
    <row r="97" spans="1:27">
      <c r="A97" s="75"/>
      <c r="B97" s="24" t="s">
        <v>101</v>
      </c>
      <c r="C97" s="55" t="s">
        <v>96</v>
      </c>
      <c r="D97" s="101">
        <v>1630</v>
      </c>
      <c r="E97" s="136">
        <f t="shared" si="39"/>
        <v>1630</v>
      </c>
      <c r="F97" s="136">
        <v>410</v>
      </c>
      <c r="G97" s="136">
        <f>SUM(H97:J97)</f>
        <v>411</v>
      </c>
      <c r="H97" s="153">
        <f>SUM([1]total_service!H97)</f>
        <v>136</v>
      </c>
      <c r="I97" s="153">
        <f>SUM([2]total_service!I97)</f>
        <v>135</v>
      </c>
      <c r="J97" s="153">
        <f>SUM([3]total_service!J97)</f>
        <v>140</v>
      </c>
      <c r="K97" s="136">
        <v>410</v>
      </c>
      <c r="L97" s="136">
        <f t="shared" ref="L97" si="60">SUM(M97:O97)</f>
        <v>299</v>
      </c>
      <c r="M97" s="153">
        <f>SUM([4]total_service!M97)</f>
        <v>136</v>
      </c>
      <c r="N97" s="153">
        <f>SUM([5]total_service!N97)</f>
        <v>98</v>
      </c>
      <c r="O97" s="153">
        <f>SUM([6]total_service!O97)</f>
        <v>65</v>
      </c>
      <c r="P97" s="136">
        <v>410</v>
      </c>
      <c r="Q97" s="136">
        <f t="shared" ref="Q97" si="61">SUM(R97:T97)</f>
        <v>446</v>
      </c>
      <c r="R97" s="153">
        <f>SUM([7]total_service!R97)</f>
        <v>135</v>
      </c>
      <c r="S97" s="153">
        <f>SUM([8]total_service!S97)</f>
        <v>153</v>
      </c>
      <c r="T97" s="153">
        <f>SUM([9]total_service!T97)</f>
        <v>158</v>
      </c>
      <c r="U97" s="137">
        <v>400</v>
      </c>
      <c r="V97" s="136">
        <f t="shared" ref="V97" si="62">SUM(W97:Y97)</f>
        <v>474</v>
      </c>
      <c r="W97" s="153">
        <f>SUM([10]total_service!W97)</f>
        <v>106</v>
      </c>
      <c r="X97" s="153">
        <f>SUM([11]total_service!X97)</f>
        <v>162</v>
      </c>
      <c r="Y97" s="153">
        <f>SUM([12]total_service!Y97)</f>
        <v>206</v>
      </c>
      <c r="AA97" s="145" t="s">
        <v>376</v>
      </c>
    </row>
    <row r="98" spans="1:27" hidden="1">
      <c r="A98" s="99"/>
      <c r="B98" s="24" t="s">
        <v>102</v>
      </c>
      <c r="C98" s="55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50"/>
      <c r="V98" s="101"/>
      <c r="W98" s="101"/>
      <c r="X98" s="101"/>
      <c r="Y98" s="101"/>
      <c r="Z98" s="114" t="s">
        <v>314</v>
      </c>
      <c r="AA98" s="145"/>
    </row>
    <row r="99" spans="1:27" hidden="1">
      <c r="A99" s="100"/>
      <c r="B99" s="27" t="s">
        <v>103</v>
      </c>
      <c r="C99" s="57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50"/>
      <c r="V99" s="101"/>
      <c r="W99" s="101"/>
      <c r="X99" s="101"/>
      <c r="Y99" s="101"/>
      <c r="AA99" s="145" t="s">
        <v>378</v>
      </c>
    </row>
    <row r="100" spans="1:27" hidden="1">
      <c r="A100" s="75"/>
      <c r="B100" s="24" t="s">
        <v>104</v>
      </c>
      <c r="C100" s="55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50"/>
      <c r="V100" s="101"/>
      <c r="W100" s="101"/>
      <c r="X100" s="101"/>
      <c r="Y100" s="101"/>
      <c r="AA100" s="145" t="s">
        <v>378</v>
      </c>
    </row>
    <row r="101" spans="1:27" hidden="1">
      <c r="A101" s="75"/>
      <c r="B101" s="24" t="s">
        <v>247</v>
      </c>
      <c r="C101" s="55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50"/>
      <c r="V101" s="101"/>
      <c r="W101" s="101"/>
      <c r="X101" s="101"/>
      <c r="Y101" s="101"/>
      <c r="AA101" s="145" t="s">
        <v>378</v>
      </c>
    </row>
    <row r="102" spans="1:27" hidden="1">
      <c r="A102" s="75"/>
      <c r="B102" s="24" t="s">
        <v>246</v>
      </c>
      <c r="C102" s="55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50"/>
      <c r="V102" s="101"/>
      <c r="W102" s="101"/>
      <c r="X102" s="101"/>
      <c r="Y102" s="101"/>
      <c r="AA102" s="145" t="s">
        <v>378</v>
      </c>
    </row>
    <row r="103" spans="1:27" ht="51.75" hidden="1">
      <c r="A103" s="75"/>
      <c r="B103" s="29" t="s">
        <v>105</v>
      </c>
      <c r="C103" s="50" t="s">
        <v>106</v>
      </c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17" t="s">
        <v>320</v>
      </c>
      <c r="AA103" s="145"/>
    </row>
    <row r="104" spans="1:27" hidden="1">
      <c r="A104" s="75"/>
      <c r="B104" s="24" t="s">
        <v>107</v>
      </c>
      <c r="C104" s="55" t="s">
        <v>63</v>
      </c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50"/>
      <c r="V104" s="101"/>
      <c r="W104" s="101"/>
      <c r="X104" s="101"/>
      <c r="Y104" s="101"/>
      <c r="Z104" s="115" t="s">
        <v>316</v>
      </c>
      <c r="AA104" s="145"/>
    </row>
    <row r="105" spans="1:27" hidden="1">
      <c r="A105" s="75"/>
      <c r="B105" s="24" t="s">
        <v>108</v>
      </c>
      <c r="C105" s="55" t="s">
        <v>63</v>
      </c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50"/>
      <c r="V105" s="101"/>
      <c r="W105" s="101"/>
      <c r="X105" s="101"/>
      <c r="Y105" s="101"/>
      <c r="Z105" s="119"/>
      <c r="AA105" s="145" t="s">
        <v>379</v>
      </c>
    </row>
    <row r="106" spans="1:27" ht="34.5" hidden="1">
      <c r="A106" s="75"/>
      <c r="B106" s="24" t="s">
        <v>262</v>
      </c>
      <c r="C106" s="55" t="s">
        <v>63</v>
      </c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AA106" s="145" t="s">
        <v>375</v>
      </c>
    </row>
    <row r="107" spans="1:27">
      <c r="A107" s="75"/>
      <c r="B107" s="24" t="s">
        <v>109</v>
      </c>
      <c r="C107" s="55" t="s">
        <v>63</v>
      </c>
      <c r="D107" s="101">
        <v>6100</v>
      </c>
      <c r="E107" s="136">
        <f t="shared" si="39"/>
        <v>6282</v>
      </c>
      <c r="F107" s="136">
        <v>1600</v>
      </c>
      <c r="G107" s="136">
        <f t="shared" ref="G107" si="63">SUM(H107:J107)</f>
        <v>1993</v>
      </c>
      <c r="H107" s="153">
        <f>SUM([1]total_service!H107)</f>
        <v>700</v>
      </c>
      <c r="I107" s="153">
        <f>SUM([2]total_service!I107)</f>
        <v>681</v>
      </c>
      <c r="J107" s="153">
        <f>SUM([3]total_service!J107)</f>
        <v>612</v>
      </c>
      <c r="K107" s="136">
        <v>1450</v>
      </c>
      <c r="L107" s="136">
        <f t="shared" ref="L107" si="64">SUM(M107:O107)</f>
        <v>1842</v>
      </c>
      <c r="M107" s="153">
        <f>SUM([4]total_service!M107)</f>
        <v>695</v>
      </c>
      <c r="N107" s="153">
        <f>SUM([5]total_service!N107)</f>
        <v>647</v>
      </c>
      <c r="O107" s="153">
        <f>SUM([6]total_service!O107)</f>
        <v>500</v>
      </c>
      <c r="P107" s="136">
        <v>1580</v>
      </c>
      <c r="Q107" s="136">
        <f t="shared" ref="Q107" si="65">SUM(R107:T107)</f>
        <v>1637</v>
      </c>
      <c r="R107" s="153">
        <f>SUM([7]total_service!R107)</f>
        <v>555</v>
      </c>
      <c r="S107" s="153">
        <f>SUM([8]total_service!S107)</f>
        <v>586</v>
      </c>
      <c r="T107" s="153">
        <f>SUM([9]total_service!T107)</f>
        <v>496</v>
      </c>
      <c r="U107" s="137">
        <v>1470</v>
      </c>
      <c r="V107" s="136">
        <f t="shared" ref="V107" si="66">SUM(W107:Y107)</f>
        <v>810</v>
      </c>
      <c r="W107" s="153">
        <f>SUM([10]total_service!W107)</f>
        <v>404</v>
      </c>
      <c r="X107" s="153">
        <f>SUM([11]total_service!X107)</f>
        <v>279</v>
      </c>
      <c r="Y107" s="153">
        <f>SUM([12]total_service!Y107)</f>
        <v>127</v>
      </c>
      <c r="AA107" s="145" t="s">
        <v>376</v>
      </c>
    </row>
    <row r="108" spans="1:27" hidden="1">
      <c r="A108" s="75"/>
      <c r="B108" s="24" t="s">
        <v>110</v>
      </c>
      <c r="C108" s="55" t="s">
        <v>72</v>
      </c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50"/>
      <c r="V108" s="101"/>
      <c r="W108" s="101"/>
      <c r="X108" s="101"/>
      <c r="Y108" s="101"/>
      <c r="Z108" s="115" t="s">
        <v>317</v>
      </c>
      <c r="AA108" s="145"/>
    </row>
    <row r="109" spans="1:27" hidden="1">
      <c r="A109" s="75"/>
      <c r="B109" s="24" t="s">
        <v>108</v>
      </c>
      <c r="C109" s="55" t="s">
        <v>72</v>
      </c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50"/>
      <c r="V109" s="101"/>
      <c r="W109" s="101"/>
      <c r="X109" s="101"/>
      <c r="Y109" s="101"/>
      <c r="AA109" s="145" t="s">
        <v>379</v>
      </c>
    </row>
    <row r="110" spans="1:27" hidden="1">
      <c r="A110" s="75"/>
      <c r="B110" s="24" t="s">
        <v>111</v>
      </c>
      <c r="C110" s="55" t="s">
        <v>72</v>
      </c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50"/>
      <c r="V110" s="101"/>
      <c r="W110" s="101"/>
      <c r="X110" s="101"/>
      <c r="Y110" s="101"/>
      <c r="AA110" s="145" t="s">
        <v>375</v>
      </c>
    </row>
    <row r="111" spans="1:27" ht="34.5" hidden="1">
      <c r="A111" s="75"/>
      <c r="B111" s="24" t="s">
        <v>112</v>
      </c>
      <c r="C111" s="55" t="s">
        <v>113</v>
      </c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15" t="s">
        <v>318</v>
      </c>
      <c r="AA111" s="145"/>
    </row>
    <row r="112" spans="1:27" hidden="1">
      <c r="A112" s="75"/>
      <c r="B112" s="24" t="s">
        <v>108</v>
      </c>
      <c r="C112" s="55" t="s">
        <v>114</v>
      </c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50"/>
      <c r="V112" s="101"/>
      <c r="W112" s="101"/>
      <c r="X112" s="101"/>
      <c r="Y112" s="101"/>
      <c r="AA112" s="145" t="s">
        <v>379</v>
      </c>
    </row>
    <row r="113" spans="1:27" hidden="1">
      <c r="A113" s="75"/>
      <c r="B113" s="24" t="s">
        <v>115</v>
      </c>
      <c r="C113" s="55" t="s">
        <v>81</v>
      </c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50"/>
      <c r="V113" s="101"/>
      <c r="W113" s="101"/>
      <c r="X113" s="101"/>
      <c r="Y113" s="101"/>
      <c r="AA113" s="145" t="s">
        <v>374</v>
      </c>
    </row>
    <row r="114" spans="1:27" hidden="1">
      <c r="A114" s="75"/>
      <c r="B114" s="24" t="s">
        <v>116</v>
      </c>
      <c r="C114" s="55" t="s">
        <v>117</v>
      </c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50"/>
      <c r="V114" s="101"/>
      <c r="W114" s="101"/>
      <c r="X114" s="101"/>
      <c r="Y114" s="101"/>
      <c r="Z114" s="115" t="s">
        <v>319</v>
      </c>
      <c r="AA114" s="145"/>
    </row>
    <row r="115" spans="1:27" hidden="1">
      <c r="A115" s="75"/>
      <c r="B115" s="24" t="s">
        <v>118</v>
      </c>
      <c r="C115" s="55" t="s">
        <v>117</v>
      </c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50"/>
      <c r="V115" s="101"/>
      <c r="W115" s="101"/>
      <c r="X115" s="101"/>
      <c r="Y115" s="101"/>
      <c r="AA115" s="145" t="s">
        <v>378</v>
      </c>
    </row>
    <row r="116" spans="1:27" hidden="1">
      <c r="A116" s="75"/>
      <c r="B116" s="24" t="s">
        <v>248</v>
      </c>
      <c r="C116" s="55" t="s">
        <v>117</v>
      </c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50"/>
      <c r="V116" s="101"/>
      <c r="W116" s="101"/>
      <c r="X116" s="101"/>
      <c r="Y116" s="101"/>
      <c r="AA116" s="145" t="s">
        <v>378</v>
      </c>
    </row>
    <row r="117" spans="1:27" hidden="1">
      <c r="A117" s="75"/>
      <c r="B117" s="24" t="s">
        <v>249</v>
      </c>
      <c r="C117" s="55" t="s">
        <v>117</v>
      </c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50"/>
      <c r="V117" s="101"/>
      <c r="W117" s="101"/>
      <c r="X117" s="101"/>
      <c r="Y117" s="101"/>
      <c r="AA117" s="145" t="s">
        <v>378</v>
      </c>
    </row>
    <row r="118" spans="1:27" hidden="1">
      <c r="A118" s="75"/>
      <c r="B118" s="24" t="s">
        <v>119</v>
      </c>
      <c r="C118" s="55" t="s">
        <v>117</v>
      </c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50"/>
      <c r="V118" s="101"/>
      <c r="W118" s="101"/>
      <c r="X118" s="101"/>
      <c r="Y118" s="101"/>
      <c r="AA118" s="145" t="s">
        <v>378</v>
      </c>
    </row>
    <row r="119" spans="1:27">
      <c r="A119" s="75"/>
      <c r="B119" s="23" t="s">
        <v>120</v>
      </c>
      <c r="C119" s="50" t="s">
        <v>121</v>
      </c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17" t="s">
        <v>322</v>
      </c>
      <c r="AA119" s="145"/>
    </row>
    <row r="120" spans="1:27" hidden="1">
      <c r="A120" s="100"/>
      <c r="B120" s="27" t="s">
        <v>122</v>
      </c>
      <c r="C120" s="57" t="s">
        <v>63</v>
      </c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50"/>
      <c r="V120" s="101"/>
      <c r="W120" s="101"/>
      <c r="X120" s="101"/>
      <c r="Y120" s="70"/>
      <c r="AA120" s="145" t="s">
        <v>374</v>
      </c>
    </row>
    <row r="121" spans="1:27">
      <c r="A121" s="75"/>
      <c r="B121" s="24" t="s">
        <v>123</v>
      </c>
      <c r="C121" s="55" t="s">
        <v>63</v>
      </c>
      <c r="D121" s="101">
        <v>300</v>
      </c>
      <c r="E121" s="136">
        <f t="shared" si="39"/>
        <v>323</v>
      </c>
      <c r="F121" s="136">
        <v>0</v>
      </c>
      <c r="G121" s="136">
        <f t="shared" ref="G121" si="67">SUM(H121:J121)</f>
        <v>0</v>
      </c>
      <c r="H121" s="153">
        <f>SUM([1]total_service!H121)</f>
        <v>0</v>
      </c>
      <c r="I121" s="153">
        <f>SUM([2]total_service!I121)</f>
        <v>0</v>
      </c>
      <c r="J121" s="153">
        <f>SUM([3]total_service!J121)</f>
        <v>0</v>
      </c>
      <c r="K121" s="136">
        <v>200</v>
      </c>
      <c r="L121" s="136">
        <f t="shared" ref="L121" si="68">SUM(M121:O121)</f>
        <v>200</v>
      </c>
      <c r="M121" s="153">
        <f>SUM([4]total_service!M121)</f>
        <v>0</v>
      </c>
      <c r="N121" s="153">
        <f>SUM([5]total_service!N121)</f>
        <v>0</v>
      </c>
      <c r="O121" s="153">
        <f>SUM([6]total_service!O121)</f>
        <v>200</v>
      </c>
      <c r="P121" s="136">
        <v>0</v>
      </c>
      <c r="Q121" s="136">
        <f t="shared" ref="Q121" si="69">SUM(R121:T121)</f>
        <v>0</v>
      </c>
      <c r="R121" s="153">
        <f>SUM([7]total_service!R121)</f>
        <v>0</v>
      </c>
      <c r="S121" s="153">
        <f>SUM([8]total_service!S121)</f>
        <v>0</v>
      </c>
      <c r="T121" s="153">
        <f>SUM([9]total_service!T121)</f>
        <v>0</v>
      </c>
      <c r="U121" s="137">
        <v>100</v>
      </c>
      <c r="V121" s="136">
        <f t="shared" ref="V121" si="70">SUM(W121:Y121)</f>
        <v>123</v>
      </c>
      <c r="W121" s="153">
        <f>SUM([10]total_service!W121)</f>
        <v>123</v>
      </c>
      <c r="X121" s="153">
        <f>SUM([11]total_service!X121)</f>
        <v>0</v>
      </c>
      <c r="Y121" s="153">
        <f>SUM([12]total_service!Y121)</f>
        <v>0</v>
      </c>
      <c r="AA121" s="145" t="s">
        <v>376</v>
      </c>
    </row>
    <row r="122" spans="1:27" hidden="1">
      <c r="A122" s="75"/>
      <c r="B122" s="24" t="s">
        <v>124</v>
      </c>
      <c r="C122" s="55" t="s">
        <v>121</v>
      </c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50"/>
      <c r="V122" s="101"/>
      <c r="W122" s="101"/>
      <c r="X122" s="101"/>
      <c r="Y122" s="101"/>
      <c r="Z122" s="114" t="s">
        <v>323</v>
      </c>
      <c r="AA122" s="145"/>
    </row>
    <row r="123" spans="1:27" hidden="1">
      <c r="A123" s="75"/>
      <c r="B123" s="24" t="s">
        <v>125</v>
      </c>
      <c r="C123" s="55" t="s">
        <v>121</v>
      </c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50"/>
      <c r="V123" s="101"/>
      <c r="W123" s="101"/>
      <c r="X123" s="101"/>
      <c r="Y123" s="101"/>
      <c r="AA123" s="145" t="s">
        <v>378</v>
      </c>
    </row>
    <row r="124" spans="1:27" hidden="1">
      <c r="A124" s="75"/>
      <c r="B124" s="24" t="s">
        <v>126</v>
      </c>
      <c r="C124" s="55" t="s">
        <v>121</v>
      </c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50"/>
      <c r="V124" s="101"/>
      <c r="W124" s="101"/>
      <c r="X124" s="101"/>
      <c r="Y124" s="101"/>
      <c r="AA124" s="145" t="s">
        <v>378</v>
      </c>
    </row>
    <row r="125" spans="1:27">
      <c r="A125" s="75"/>
      <c r="B125" s="23" t="s">
        <v>250</v>
      </c>
      <c r="C125" s="50" t="s">
        <v>63</v>
      </c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17" t="s">
        <v>324</v>
      </c>
      <c r="AA125" s="145"/>
    </row>
    <row r="126" spans="1:27" hidden="1">
      <c r="A126" s="75"/>
      <c r="B126" s="24" t="s">
        <v>244</v>
      </c>
      <c r="C126" s="55" t="s">
        <v>63</v>
      </c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50"/>
      <c r="V126" s="101"/>
      <c r="W126" s="101"/>
      <c r="X126" s="70"/>
      <c r="Y126" s="70"/>
      <c r="AA126" s="145" t="s">
        <v>374</v>
      </c>
    </row>
    <row r="127" spans="1:27" ht="34.5">
      <c r="A127" s="75"/>
      <c r="B127" s="24" t="s">
        <v>264</v>
      </c>
      <c r="C127" s="55" t="s">
        <v>63</v>
      </c>
      <c r="D127" s="101">
        <v>800</v>
      </c>
      <c r="E127" s="136">
        <f t="shared" si="39"/>
        <v>13504</v>
      </c>
      <c r="F127" s="136">
        <v>0</v>
      </c>
      <c r="G127" s="136">
        <f t="shared" ref="G127" si="71">SUM(H127:J127)</f>
        <v>0</v>
      </c>
      <c r="H127" s="153">
        <f>SUM([25]total_service!H127)</f>
        <v>0</v>
      </c>
      <c r="I127" s="153">
        <f>SUM([26]total_service!I127)</f>
        <v>0</v>
      </c>
      <c r="J127" s="153">
        <f>SUM([27]total_service!J127)</f>
        <v>0</v>
      </c>
      <c r="K127" s="136">
        <v>800</v>
      </c>
      <c r="L127" s="136">
        <f t="shared" ref="L127" si="72">SUM(M127:O127)</f>
        <v>0</v>
      </c>
      <c r="M127" s="153">
        <f>SUM([28]total_service!M127)</f>
        <v>0</v>
      </c>
      <c r="N127" s="153">
        <f>SUM([29]total_service!N127)</f>
        <v>0</v>
      </c>
      <c r="O127" s="153">
        <f>SUM([30]total_service!O127)</f>
        <v>0</v>
      </c>
      <c r="P127" s="136">
        <v>0</v>
      </c>
      <c r="Q127" s="136">
        <f t="shared" ref="Q127" si="73">SUM(R127:T127)</f>
        <v>0</v>
      </c>
      <c r="R127" s="153">
        <f>SUM([31]total_service!R127)</f>
        <v>0</v>
      </c>
      <c r="S127" s="153">
        <f>SUM([32]total_service!S127)</f>
        <v>0</v>
      </c>
      <c r="T127" s="153">
        <f>SUM([33]total_service!T127)</f>
        <v>0</v>
      </c>
      <c r="U127" s="136">
        <v>0</v>
      </c>
      <c r="V127" s="136">
        <f t="shared" ref="V127" si="74">SUM(W127:Y127)</f>
        <v>13504</v>
      </c>
      <c r="W127" s="153">
        <f>SUM([34]total_service!W127)</f>
        <v>0</v>
      </c>
      <c r="X127" s="153">
        <f>SUM([35]total_service!X127)</f>
        <v>0</v>
      </c>
      <c r="Y127" s="153">
        <f>SUM([36]total_service!Y127)</f>
        <v>13504</v>
      </c>
      <c r="AA127" s="145" t="s">
        <v>380</v>
      </c>
    </row>
    <row r="128" spans="1:27">
      <c r="A128" s="75"/>
      <c r="B128" s="30" t="s">
        <v>127</v>
      </c>
      <c r="C128" s="58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50"/>
      <c r="V128" s="101"/>
      <c r="W128" s="101"/>
      <c r="X128" s="101"/>
      <c r="Y128" s="101"/>
      <c r="AA128" s="145"/>
    </row>
    <row r="129" spans="1:27">
      <c r="A129" s="75"/>
      <c r="B129" s="23" t="s">
        <v>128</v>
      </c>
      <c r="C129" s="55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50"/>
      <c r="V129" s="101"/>
      <c r="W129" s="101"/>
      <c r="X129" s="101"/>
      <c r="Y129" s="101"/>
      <c r="AA129" s="145"/>
    </row>
    <row r="130" spans="1:27">
      <c r="A130" s="75"/>
      <c r="B130" s="29" t="s">
        <v>129</v>
      </c>
      <c r="C130" s="50" t="s">
        <v>130</v>
      </c>
      <c r="D130" s="101">
        <f t="shared" ref="D130" si="75">SUM(D131:D133)</f>
        <v>121600</v>
      </c>
      <c r="E130" s="136">
        <f t="shared" ref="E130" si="76">SUM(G130,L130,Q130,V130)</f>
        <v>138781</v>
      </c>
      <c r="F130" s="136">
        <f t="shared" ref="F130" si="77">SUM(F131:F133)</f>
        <v>35300</v>
      </c>
      <c r="G130" s="136">
        <f t="shared" ref="G130:K130" si="78">SUM(G131:G133)</f>
        <v>36070</v>
      </c>
      <c r="H130" s="136">
        <f t="shared" si="78"/>
        <v>13218</v>
      </c>
      <c r="I130" s="136">
        <f t="shared" si="78"/>
        <v>12261</v>
      </c>
      <c r="J130" s="136">
        <f t="shared" si="78"/>
        <v>10591</v>
      </c>
      <c r="K130" s="136">
        <f t="shared" si="78"/>
        <v>25500</v>
      </c>
      <c r="L130" s="136">
        <f t="shared" ref="L130:P130" si="79">SUM(L131:L133)</f>
        <v>34544</v>
      </c>
      <c r="M130" s="136">
        <f t="shared" si="79"/>
        <v>10647</v>
      </c>
      <c r="N130" s="136">
        <f t="shared" si="79"/>
        <v>12220</v>
      </c>
      <c r="O130" s="136">
        <f t="shared" si="79"/>
        <v>11677</v>
      </c>
      <c r="P130" s="136">
        <f t="shared" si="79"/>
        <v>35300</v>
      </c>
      <c r="Q130" s="136">
        <f t="shared" ref="Q130:T130" si="80">SUM(Q131:Q133)</f>
        <v>34187</v>
      </c>
      <c r="R130" s="136">
        <f t="shared" si="80"/>
        <v>11376</v>
      </c>
      <c r="S130" s="136">
        <f t="shared" si="80"/>
        <v>11079</v>
      </c>
      <c r="T130" s="136">
        <f t="shared" si="80"/>
        <v>11732</v>
      </c>
      <c r="U130" s="136">
        <f t="shared" ref="U130:X130" si="81">SUM(U131:U133)</f>
        <v>25500</v>
      </c>
      <c r="V130" s="136">
        <f t="shared" si="81"/>
        <v>33980</v>
      </c>
      <c r="W130" s="136">
        <f t="shared" si="81"/>
        <v>10283</v>
      </c>
      <c r="X130" s="136">
        <f t="shared" si="81"/>
        <v>13169</v>
      </c>
      <c r="Y130" s="136">
        <f>SUM(Y131:Y133)</f>
        <v>10528</v>
      </c>
      <c r="Z130" s="117" t="s">
        <v>325</v>
      </c>
      <c r="AA130" s="145"/>
    </row>
    <row r="131" spans="1:27" hidden="1">
      <c r="A131" s="75"/>
      <c r="B131" s="24" t="s">
        <v>281</v>
      </c>
      <c r="C131" s="55" t="s">
        <v>130</v>
      </c>
      <c r="D131" s="101"/>
      <c r="E131" s="101"/>
      <c r="F131" s="110"/>
      <c r="G131" s="101"/>
      <c r="H131" s="110"/>
      <c r="I131" s="110"/>
      <c r="J131" s="110"/>
      <c r="K131" s="110"/>
      <c r="L131" s="101"/>
      <c r="M131" s="110"/>
      <c r="N131" s="110"/>
      <c r="O131" s="110"/>
      <c r="P131" s="110"/>
      <c r="Q131" s="101"/>
      <c r="R131" s="110"/>
      <c r="S131" s="110"/>
      <c r="T131" s="110"/>
      <c r="U131" s="154"/>
      <c r="V131" s="101"/>
      <c r="W131" s="110"/>
      <c r="X131" s="110"/>
      <c r="Y131" s="110"/>
      <c r="AA131" s="145" t="s">
        <v>381</v>
      </c>
    </row>
    <row r="132" spans="1:27" ht="18.75" customHeight="1">
      <c r="A132" s="75"/>
      <c r="B132" s="24" t="s">
        <v>265</v>
      </c>
      <c r="C132" s="55" t="s">
        <v>130</v>
      </c>
      <c r="D132" s="101">
        <v>121600</v>
      </c>
      <c r="E132" s="136">
        <f t="shared" ref="E132:E156" si="82">SUM(G132,L132,Q132,V132)</f>
        <v>138781</v>
      </c>
      <c r="F132" s="136">
        <v>35300</v>
      </c>
      <c r="G132" s="136">
        <f t="shared" ref="G132:G134" si="83">SUM(H132:J132)</f>
        <v>36070</v>
      </c>
      <c r="H132" s="153">
        <f>SUM([25]total_service!H132)</f>
        <v>13218</v>
      </c>
      <c r="I132" s="153">
        <f>SUM([26]total_service!I132)</f>
        <v>12261</v>
      </c>
      <c r="J132" s="153">
        <f>SUM([27]total_service!J132)</f>
        <v>10591</v>
      </c>
      <c r="K132" s="136">
        <v>25500</v>
      </c>
      <c r="L132" s="136">
        <f t="shared" ref="L132:L156" si="84">SUM(M132:O132)</f>
        <v>34544</v>
      </c>
      <c r="M132" s="153">
        <f>SUM([28]total_service!M132)</f>
        <v>10647</v>
      </c>
      <c r="N132" s="153">
        <f>SUM([29]total_service!N132)</f>
        <v>12220</v>
      </c>
      <c r="O132" s="153">
        <f>SUM([30]total_service!O132)</f>
        <v>11677</v>
      </c>
      <c r="P132" s="136">
        <v>35300</v>
      </c>
      <c r="Q132" s="136">
        <f t="shared" ref="Q132:Q134" si="85">SUM(R132:T132)</f>
        <v>34187</v>
      </c>
      <c r="R132" s="153">
        <f>SUM([31]total_service!R132)</f>
        <v>11376</v>
      </c>
      <c r="S132" s="153">
        <f>SUM([32]total_service!S132)</f>
        <v>11079</v>
      </c>
      <c r="T132" s="153">
        <f>SUM([33]total_service!T132)</f>
        <v>11732</v>
      </c>
      <c r="U132" s="136">
        <v>25500</v>
      </c>
      <c r="V132" s="136">
        <f t="shared" ref="V132:V134" si="86">SUM(W132:Y132)</f>
        <v>33980</v>
      </c>
      <c r="W132" s="153">
        <f>SUM([34]total_service!W132)</f>
        <v>10283</v>
      </c>
      <c r="X132" s="153">
        <f>SUM([35]total_service!X132)</f>
        <v>13169</v>
      </c>
      <c r="Y132" s="153">
        <f>SUM([36]total_service!Y132)</f>
        <v>10528</v>
      </c>
      <c r="AA132" s="145" t="s">
        <v>380</v>
      </c>
    </row>
    <row r="133" spans="1:27" hidden="1">
      <c r="A133" s="75"/>
      <c r="B133" s="24" t="s">
        <v>131</v>
      </c>
      <c r="C133" s="55" t="s">
        <v>130</v>
      </c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50"/>
      <c r="V133" s="101"/>
      <c r="W133" s="101"/>
      <c r="X133" s="101"/>
      <c r="Y133" s="70"/>
      <c r="AA133" s="145" t="s">
        <v>378</v>
      </c>
    </row>
    <row r="134" spans="1:27">
      <c r="A134" s="75"/>
      <c r="B134" s="29" t="s">
        <v>132</v>
      </c>
      <c r="C134" s="50" t="s">
        <v>96</v>
      </c>
      <c r="D134" s="101">
        <v>2300</v>
      </c>
      <c r="E134" s="136">
        <f t="shared" si="82"/>
        <v>2941</v>
      </c>
      <c r="F134" s="136">
        <v>15</v>
      </c>
      <c r="G134" s="136">
        <f t="shared" si="83"/>
        <v>30</v>
      </c>
      <c r="H134" s="153">
        <f>SUM([25]total_service!H134)</f>
        <v>14</v>
      </c>
      <c r="I134" s="153">
        <f>SUM([26]total_service!I134)</f>
        <v>11</v>
      </c>
      <c r="J134" s="153">
        <f>SUM([27]total_service!J134)</f>
        <v>5</v>
      </c>
      <c r="K134" s="136">
        <v>15</v>
      </c>
      <c r="L134" s="136">
        <f t="shared" si="84"/>
        <v>22</v>
      </c>
      <c r="M134" s="153">
        <f>SUM([28]total_service!M134)</f>
        <v>11</v>
      </c>
      <c r="N134" s="153">
        <f>SUM([29]total_service!N134)</f>
        <v>8</v>
      </c>
      <c r="O134" s="153">
        <f>SUM([30]total_service!O134)</f>
        <v>3</v>
      </c>
      <c r="P134" s="136">
        <v>2250</v>
      </c>
      <c r="Q134" s="136">
        <f t="shared" si="85"/>
        <v>2308</v>
      </c>
      <c r="R134" s="153">
        <f>SUM([31]total_service!R134)</f>
        <v>3</v>
      </c>
      <c r="S134" s="153">
        <f>SUM([32]total_service!S134)</f>
        <v>5</v>
      </c>
      <c r="T134" s="153">
        <f>SUM([33]total_service!T134)</f>
        <v>2300</v>
      </c>
      <c r="U134" s="137">
        <v>20</v>
      </c>
      <c r="V134" s="136">
        <f t="shared" si="86"/>
        <v>581</v>
      </c>
      <c r="W134" s="153">
        <f>SUM([34]total_service!W134)</f>
        <v>571</v>
      </c>
      <c r="X134" s="153">
        <f>SUM([35]total_service!X134)</f>
        <v>3</v>
      </c>
      <c r="Y134" s="153">
        <f>SUM([36]total_service!Y134)</f>
        <v>7</v>
      </c>
      <c r="AA134" s="145" t="s">
        <v>380</v>
      </c>
    </row>
    <row r="135" spans="1:27">
      <c r="A135" s="75"/>
      <c r="B135" s="29" t="s">
        <v>133</v>
      </c>
      <c r="C135" s="50" t="s">
        <v>134</v>
      </c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17" t="s">
        <v>327</v>
      </c>
      <c r="AA135" s="145"/>
    </row>
    <row r="136" spans="1:27">
      <c r="A136" s="75"/>
      <c r="B136" s="24" t="s">
        <v>135</v>
      </c>
      <c r="C136" s="55" t="s">
        <v>134</v>
      </c>
      <c r="D136" s="101">
        <v>130000</v>
      </c>
      <c r="E136" s="136">
        <f t="shared" si="82"/>
        <v>139610</v>
      </c>
      <c r="F136" s="136">
        <v>32500</v>
      </c>
      <c r="G136" s="136">
        <f t="shared" ref="G136" si="87">SUM(H136:J136)</f>
        <v>36313</v>
      </c>
      <c r="H136" s="153">
        <f>SUM([25]total_service!H136)</f>
        <v>10385</v>
      </c>
      <c r="I136" s="153">
        <f>SUM([26]total_service!I136)</f>
        <v>13850</v>
      </c>
      <c r="J136" s="153">
        <f>SUM([27]total_service!J136)</f>
        <v>12078</v>
      </c>
      <c r="K136" s="136">
        <v>32500</v>
      </c>
      <c r="L136" s="136">
        <f t="shared" si="84"/>
        <v>33252</v>
      </c>
      <c r="M136" s="153">
        <f>SUM([28]total_service!M136)</f>
        <v>11478</v>
      </c>
      <c r="N136" s="153">
        <f>SUM([29]total_service!N136)</f>
        <v>11080</v>
      </c>
      <c r="O136" s="153">
        <f>SUM([30]total_service!O136)</f>
        <v>10694</v>
      </c>
      <c r="P136" s="136">
        <v>32500</v>
      </c>
      <c r="Q136" s="136">
        <f t="shared" ref="Q136" si="88">SUM(R136:T136)</f>
        <v>33799</v>
      </c>
      <c r="R136" s="153">
        <f>SUM([31]total_service!R136)</f>
        <v>10338</v>
      </c>
      <c r="S136" s="153">
        <f>SUM([32]total_service!S136)</f>
        <v>12810</v>
      </c>
      <c r="T136" s="153">
        <f>SUM([33]total_service!T136)</f>
        <v>10651</v>
      </c>
      <c r="U136" s="137">
        <v>32500</v>
      </c>
      <c r="V136" s="136">
        <f t="shared" ref="V136" si="89">SUM(W136:Y136)</f>
        <v>36246</v>
      </c>
      <c r="W136" s="153">
        <f>SUM([34]total_service!W136)</f>
        <v>11406</v>
      </c>
      <c r="X136" s="153">
        <f>SUM([35]total_service!X136)</f>
        <v>12442</v>
      </c>
      <c r="Y136" s="153">
        <f>SUM([36]total_service!Y136)</f>
        <v>12398</v>
      </c>
      <c r="AA136" s="145" t="s">
        <v>380</v>
      </c>
    </row>
    <row r="137" spans="1:27" hidden="1">
      <c r="A137" s="99"/>
      <c r="B137" s="24" t="s">
        <v>136</v>
      </c>
      <c r="C137" s="55" t="s">
        <v>134</v>
      </c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50"/>
      <c r="V137" s="101"/>
      <c r="W137" s="101"/>
      <c r="X137" s="101"/>
      <c r="Y137" s="101"/>
      <c r="AA137" s="145" t="s">
        <v>378</v>
      </c>
    </row>
    <row r="138" spans="1:27" ht="34.5">
      <c r="A138" s="75"/>
      <c r="B138" s="29" t="s">
        <v>137</v>
      </c>
      <c r="C138" s="50" t="s">
        <v>138</v>
      </c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17" t="s">
        <v>328</v>
      </c>
      <c r="AA138" s="145"/>
    </row>
    <row r="139" spans="1:27">
      <c r="A139" s="100"/>
      <c r="B139" s="27" t="s">
        <v>135</v>
      </c>
      <c r="C139" s="57" t="s">
        <v>138</v>
      </c>
      <c r="D139" s="158">
        <v>1800</v>
      </c>
      <c r="E139" s="136">
        <f t="shared" si="82"/>
        <v>2064</v>
      </c>
      <c r="F139" s="138">
        <v>450</v>
      </c>
      <c r="G139" s="136">
        <f t="shared" ref="G139" si="90">SUM(H139:J139)</f>
        <v>448</v>
      </c>
      <c r="H139" s="153">
        <f>SUM([25]total_service!H139)</f>
        <v>191</v>
      </c>
      <c r="I139" s="153">
        <f>SUM([26]total_service!I139)</f>
        <v>100</v>
      </c>
      <c r="J139" s="153">
        <f>SUM([27]total_service!J139)</f>
        <v>157</v>
      </c>
      <c r="K139" s="138">
        <v>450</v>
      </c>
      <c r="L139" s="136">
        <f t="shared" si="84"/>
        <v>493</v>
      </c>
      <c r="M139" s="153">
        <f>SUM([28]total_service!M139)</f>
        <v>167</v>
      </c>
      <c r="N139" s="153">
        <f>SUM([29]total_service!N139)</f>
        <v>139</v>
      </c>
      <c r="O139" s="153">
        <f>SUM([30]total_service!O139)</f>
        <v>187</v>
      </c>
      <c r="P139" s="138">
        <v>450</v>
      </c>
      <c r="Q139" s="136">
        <f t="shared" ref="Q139" si="91">SUM(R139:T139)</f>
        <v>458</v>
      </c>
      <c r="R139" s="153">
        <f>SUM([31]total_service!R139)</f>
        <v>164</v>
      </c>
      <c r="S139" s="153">
        <f>SUM([32]total_service!S139)</f>
        <v>150</v>
      </c>
      <c r="T139" s="153">
        <f>SUM([33]total_service!T139)</f>
        <v>144</v>
      </c>
      <c r="U139" s="141">
        <v>450</v>
      </c>
      <c r="V139" s="136">
        <f t="shared" ref="V139" si="92">SUM(W139:Y139)</f>
        <v>665</v>
      </c>
      <c r="W139" s="153">
        <f>SUM([34]total_service!W139)</f>
        <v>217</v>
      </c>
      <c r="X139" s="153">
        <f>SUM([35]total_service!X139)</f>
        <v>265</v>
      </c>
      <c r="Y139" s="153">
        <f>SUM([36]total_service!Y139)</f>
        <v>183</v>
      </c>
      <c r="AA139" s="145" t="s">
        <v>380</v>
      </c>
    </row>
    <row r="140" spans="1:27" hidden="1">
      <c r="A140" s="75"/>
      <c r="B140" s="24" t="s">
        <v>139</v>
      </c>
      <c r="C140" s="55" t="s">
        <v>138</v>
      </c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50"/>
      <c r="V140" s="101"/>
      <c r="W140" s="101"/>
      <c r="X140" s="101"/>
      <c r="Y140" s="101"/>
      <c r="AA140" s="145" t="s">
        <v>378</v>
      </c>
    </row>
    <row r="141" spans="1:27" hidden="1">
      <c r="A141" s="75"/>
      <c r="B141" s="24" t="s">
        <v>140</v>
      </c>
      <c r="C141" s="55" t="s">
        <v>138</v>
      </c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50"/>
      <c r="V141" s="101"/>
      <c r="W141" s="101"/>
      <c r="X141" s="101"/>
      <c r="Y141" s="101"/>
      <c r="AA141" s="145" t="s">
        <v>378</v>
      </c>
    </row>
    <row r="142" spans="1:27" hidden="1">
      <c r="A142" s="75"/>
      <c r="B142" s="24" t="s">
        <v>141</v>
      </c>
      <c r="C142" s="55" t="s">
        <v>138</v>
      </c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50"/>
      <c r="V142" s="101"/>
      <c r="W142" s="101"/>
      <c r="X142" s="101"/>
      <c r="Y142" s="101"/>
      <c r="AA142" s="145" t="s">
        <v>378</v>
      </c>
    </row>
    <row r="143" spans="1:27" ht="40.5" customHeight="1">
      <c r="A143" s="100"/>
      <c r="B143" s="31" t="s">
        <v>142</v>
      </c>
      <c r="C143" s="59" t="s">
        <v>143</v>
      </c>
      <c r="D143" s="158">
        <f t="shared" ref="D143" si="93">SUM(D144:D148)</f>
        <v>162600</v>
      </c>
      <c r="E143" s="136">
        <f t="shared" si="82"/>
        <v>192408</v>
      </c>
      <c r="F143" s="138">
        <f t="shared" ref="F143" si="94">SUM(F144:F148)</f>
        <v>41800</v>
      </c>
      <c r="G143" s="138">
        <f t="shared" ref="G143:K143" si="95">SUM(G144:G148)</f>
        <v>44963</v>
      </c>
      <c r="H143" s="138">
        <f t="shared" si="95"/>
        <v>19303</v>
      </c>
      <c r="I143" s="138">
        <f t="shared" si="95"/>
        <v>14585</v>
      </c>
      <c r="J143" s="138">
        <f t="shared" si="95"/>
        <v>11075</v>
      </c>
      <c r="K143" s="138">
        <f t="shared" si="95"/>
        <v>40500</v>
      </c>
      <c r="L143" s="138">
        <f t="shared" ref="L143:P143" si="96">SUM(L144:L148)</f>
        <v>40803</v>
      </c>
      <c r="M143" s="138">
        <f t="shared" si="96"/>
        <v>7313</v>
      </c>
      <c r="N143" s="138">
        <f t="shared" si="96"/>
        <v>18317</v>
      </c>
      <c r="O143" s="138">
        <f t="shared" si="96"/>
        <v>15173</v>
      </c>
      <c r="P143" s="138">
        <f t="shared" si="96"/>
        <v>40500</v>
      </c>
      <c r="Q143" s="138">
        <f t="shared" ref="Q143:T143" si="97">SUM(Q144:Q148)</f>
        <v>38529</v>
      </c>
      <c r="R143" s="138">
        <f t="shared" si="97"/>
        <v>10446</v>
      </c>
      <c r="S143" s="138">
        <f t="shared" si="97"/>
        <v>14882</v>
      </c>
      <c r="T143" s="138">
        <f t="shared" si="97"/>
        <v>13201</v>
      </c>
      <c r="U143" s="138">
        <f t="shared" ref="U143:X143" si="98">SUM(U144:U148)</f>
        <v>39800</v>
      </c>
      <c r="V143" s="138">
        <f t="shared" si="98"/>
        <v>68113</v>
      </c>
      <c r="W143" s="138">
        <f t="shared" si="98"/>
        <v>14266</v>
      </c>
      <c r="X143" s="138">
        <f t="shared" si="98"/>
        <v>31073</v>
      </c>
      <c r="Y143" s="138">
        <f>SUM(Y144:Y148)</f>
        <v>22774</v>
      </c>
      <c r="Z143" s="117" t="s">
        <v>329</v>
      </c>
      <c r="AA143" s="145"/>
    </row>
    <row r="144" spans="1:27">
      <c r="A144" s="75"/>
      <c r="B144" s="24" t="s">
        <v>144</v>
      </c>
      <c r="C144" s="55" t="s">
        <v>145</v>
      </c>
      <c r="D144" s="101">
        <v>55600</v>
      </c>
      <c r="E144" s="136">
        <f t="shared" si="82"/>
        <v>55678</v>
      </c>
      <c r="F144" s="136">
        <v>15000</v>
      </c>
      <c r="G144" s="136">
        <f t="shared" ref="G144:G149" si="99">SUM(H144:J144)</f>
        <v>19108</v>
      </c>
      <c r="H144" s="153">
        <f>SUM([1]total_service!H144)</f>
        <v>8767</v>
      </c>
      <c r="I144" s="153">
        <f>SUM([2]total_service!I144)</f>
        <v>5704</v>
      </c>
      <c r="J144" s="153">
        <f>SUM([3]total_service!J144)</f>
        <v>4637</v>
      </c>
      <c r="K144" s="136">
        <v>14000</v>
      </c>
      <c r="L144" s="136">
        <f t="shared" si="84"/>
        <v>11302</v>
      </c>
      <c r="M144" s="153">
        <f>SUM([4]total_service!M144)</f>
        <v>3227</v>
      </c>
      <c r="N144" s="153">
        <f>SUM([5]total_service!N144)</f>
        <v>4626</v>
      </c>
      <c r="O144" s="153">
        <f>SUM([6]total_service!O144)</f>
        <v>3449</v>
      </c>
      <c r="P144" s="136">
        <v>13500</v>
      </c>
      <c r="Q144" s="136">
        <f t="shared" ref="Q144:Q149" si="100">SUM(R144:T144)</f>
        <v>10826</v>
      </c>
      <c r="R144" s="153">
        <f>SUM([7]total_service!R144)</f>
        <v>3566</v>
      </c>
      <c r="S144" s="153">
        <f>SUM([8]total_service!S144)</f>
        <v>3878</v>
      </c>
      <c r="T144" s="153">
        <f>SUM([9]total_service!T144)</f>
        <v>3382</v>
      </c>
      <c r="U144" s="137">
        <v>13100</v>
      </c>
      <c r="V144" s="136">
        <f t="shared" ref="V144:V149" si="101">SUM(W144:Y144)</f>
        <v>14442</v>
      </c>
      <c r="W144" s="153">
        <f>SUM([10]total_service!W144)</f>
        <v>4316</v>
      </c>
      <c r="X144" s="153">
        <f>SUM([11]total_service!X144)</f>
        <v>5324</v>
      </c>
      <c r="Y144" s="153">
        <f>SUM([12]total_service!Y144)</f>
        <v>4802</v>
      </c>
      <c r="AA144" s="145" t="s">
        <v>376</v>
      </c>
    </row>
    <row r="145" spans="1:27">
      <c r="A145" s="75"/>
      <c r="B145" s="24" t="s">
        <v>73</v>
      </c>
      <c r="C145" s="55" t="s">
        <v>72</v>
      </c>
      <c r="D145" s="101">
        <v>7000</v>
      </c>
      <c r="E145" s="136">
        <f t="shared" si="82"/>
        <v>8747</v>
      </c>
      <c r="F145" s="136">
        <v>1800</v>
      </c>
      <c r="G145" s="136">
        <f t="shared" si="99"/>
        <v>2088</v>
      </c>
      <c r="H145" s="153">
        <f>SUM([13]total_service!H145)</f>
        <v>624</v>
      </c>
      <c r="I145" s="153">
        <f>SUM([14]total_service!I145)</f>
        <v>692</v>
      </c>
      <c r="J145" s="153">
        <f>SUM([15]total_service!J145)</f>
        <v>772</v>
      </c>
      <c r="K145" s="136">
        <v>1500</v>
      </c>
      <c r="L145" s="136">
        <f t="shared" si="84"/>
        <v>2172</v>
      </c>
      <c r="M145" s="153">
        <f>SUM([16]total_service!M145)</f>
        <v>134</v>
      </c>
      <c r="N145" s="153">
        <f>SUM([17]total_service!N145)</f>
        <v>786</v>
      </c>
      <c r="O145" s="153">
        <f>SUM([18]total_service!O145)</f>
        <v>1252</v>
      </c>
      <c r="P145" s="136">
        <v>2000</v>
      </c>
      <c r="Q145" s="136">
        <f t="shared" si="100"/>
        <v>2335</v>
      </c>
      <c r="R145" s="153">
        <f>SUM([19]total_service!R145)</f>
        <v>544</v>
      </c>
      <c r="S145" s="153">
        <f>SUM([20]total_service!S145)</f>
        <v>742</v>
      </c>
      <c r="T145" s="153">
        <f>SUM([21]total_service!T145)</f>
        <v>1049</v>
      </c>
      <c r="U145" s="137">
        <v>1700</v>
      </c>
      <c r="V145" s="136">
        <f t="shared" si="101"/>
        <v>2152</v>
      </c>
      <c r="W145" s="153">
        <f>SUM([22]total_service!W145)</f>
        <v>1411</v>
      </c>
      <c r="X145" s="153">
        <f>SUM([23]total_service!X145)</f>
        <v>115</v>
      </c>
      <c r="Y145" s="153">
        <f>SUM([24]total_service!Y145)</f>
        <v>626</v>
      </c>
      <c r="AA145" s="145" t="s">
        <v>382</v>
      </c>
    </row>
    <row r="146" spans="1:27">
      <c r="A146" s="75"/>
      <c r="B146" s="24" t="s">
        <v>135</v>
      </c>
      <c r="C146" s="55" t="s">
        <v>145</v>
      </c>
      <c r="D146" s="101">
        <v>100000</v>
      </c>
      <c r="E146" s="136">
        <f t="shared" si="82"/>
        <v>127983</v>
      </c>
      <c r="F146" s="136">
        <v>25000</v>
      </c>
      <c r="G146" s="136">
        <f t="shared" si="99"/>
        <v>23767</v>
      </c>
      <c r="H146" s="153">
        <f>SUM([25]total_service!H146)</f>
        <v>9912</v>
      </c>
      <c r="I146" s="153">
        <f>SUM([26]total_service!I146)</f>
        <v>8189</v>
      </c>
      <c r="J146" s="153">
        <f>SUM([27]total_service!J146)</f>
        <v>5666</v>
      </c>
      <c r="K146" s="136">
        <v>25000</v>
      </c>
      <c r="L146" s="136">
        <f t="shared" si="84"/>
        <v>27329</v>
      </c>
      <c r="M146" s="153">
        <f>SUM([28]total_service!M146)</f>
        <v>3952</v>
      </c>
      <c r="N146" s="153">
        <f>SUM([29]total_service!N146)</f>
        <v>12905</v>
      </c>
      <c r="O146" s="153">
        <f>SUM([30]total_service!O146)</f>
        <v>10472</v>
      </c>
      <c r="P146" s="136">
        <v>25000</v>
      </c>
      <c r="Q146" s="136">
        <f t="shared" si="100"/>
        <v>25368</v>
      </c>
      <c r="R146" s="153">
        <f>SUM([31]total_service!R146)</f>
        <v>6336</v>
      </c>
      <c r="S146" s="153">
        <f>SUM([32]total_service!S146)</f>
        <v>10262</v>
      </c>
      <c r="T146" s="153">
        <f>SUM([33]total_service!T146)</f>
        <v>8770</v>
      </c>
      <c r="U146" s="137">
        <v>25000</v>
      </c>
      <c r="V146" s="136">
        <f t="shared" si="101"/>
        <v>51519</v>
      </c>
      <c r="W146" s="153">
        <f>SUM([34]total_service!W146)</f>
        <v>8539</v>
      </c>
      <c r="X146" s="153">
        <f>SUM([35]total_service!X146)</f>
        <v>25634</v>
      </c>
      <c r="Y146" s="153">
        <f>SUM([36]total_service!Y146)</f>
        <v>17346</v>
      </c>
      <c r="AA146" s="145" t="s">
        <v>380</v>
      </c>
    </row>
    <row r="147" spans="1:27" hidden="1">
      <c r="A147" s="75"/>
      <c r="B147" s="24" t="s">
        <v>140</v>
      </c>
      <c r="C147" s="55" t="s">
        <v>145</v>
      </c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50"/>
      <c r="V147" s="101"/>
      <c r="W147" s="101"/>
      <c r="X147" s="101"/>
      <c r="Y147" s="101"/>
      <c r="AA147" s="145" t="s">
        <v>378</v>
      </c>
    </row>
    <row r="148" spans="1:27" hidden="1">
      <c r="A148" s="75"/>
      <c r="B148" s="24" t="s">
        <v>141</v>
      </c>
      <c r="C148" s="55" t="s">
        <v>145</v>
      </c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50"/>
      <c r="V148" s="101"/>
      <c r="W148" s="101"/>
      <c r="X148" s="101"/>
      <c r="Y148" s="101"/>
      <c r="AA148" s="145" t="s">
        <v>378</v>
      </c>
    </row>
    <row r="149" spans="1:27">
      <c r="A149" s="75"/>
      <c r="B149" s="29" t="s">
        <v>146</v>
      </c>
      <c r="C149" s="50" t="s">
        <v>147</v>
      </c>
      <c r="D149" s="101">
        <v>650</v>
      </c>
      <c r="E149" s="136">
        <f t="shared" si="82"/>
        <v>1499</v>
      </c>
      <c r="F149" s="136">
        <v>160</v>
      </c>
      <c r="G149" s="136">
        <f t="shared" si="99"/>
        <v>369</v>
      </c>
      <c r="H149" s="153">
        <f>SUM([25]total_service!H149)</f>
        <v>162</v>
      </c>
      <c r="I149" s="153">
        <f>SUM([26]total_service!I149)</f>
        <v>106</v>
      </c>
      <c r="J149" s="153">
        <f>SUM([27]total_service!J149)</f>
        <v>101</v>
      </c>
      <c r="K149" s="136">
        <v>165</v>
      </c>
      <c r="L149" s="136">
        <f t="shared" si="84"/>
        <v>350</v>
      </c>
      <c r="M149" s="153">
        <f>SUM([28]total_service!M149)</f>
        <v>125</v>
      </c>
      <c r="N149" s="153">
        <f>SUM([29]total_service!N149)</f>
        <v>91</v>
      </c>
      <c r="O149" s="153">
        <f>SUM([30]total_service!O149)</f>
        <v>134</v>
      </c>
      <c r="P149" s="136">
        <v>160</v>
      </c>
      <c r="Q149" s="136">
        <f t="shared" si="100"/>
        <v>360</v>
      </c>
      <c r="R149" s="153">
        <f>SUM([31]total_service!R149)</f>
        <v>167</v>
      </c>
      <c r="S149" s="153">
        <f>SUM([32]total_service!S149)</f>
        <v>119</v>
      </c>
      <c r="T149" s="153">
        <f>SUM([33]total_service!T149)</f>
        <v>74</v>
      </c>
      <c r="U149" s="137">
        <v>165</v>
      </c>
      <c r="V149" s="136">
        <f t="shared" si="101"/>
        <v>420</v>
      </c>
      <c r="W149" s="153">
        <f>SUM([34]total_service!W149)</f>
        <v>135</v>
      </c>
      <c r="X149" s="153">
        <f>SUM([35]total_service!X149)</f>
        <v>173</v>
      </c>
      <c r="Y149" s="153">
        <f>SUM([36]total_service!Y149)</f>
        <v>112</v>
      </c>
      <c r="AA149" s="145" t="s">
        <v>380</v>
      </c>
    </row>
    <row r="150" spans="1:27" ht="34.5">
      <c r="A150" s="75"/>
      <c r="B150" s="29" t="s">
        <v>148</v>
      </c>
      <c r="C150" s="50" t="s">
        <v>275</v>
      </c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17" t="s">
        <v>330</v>
      </c>
      <c r="AA150" s="145"/>
    </row>
    <row r="151" spans="1:27" hidden="1">
      <c r="A151" s="75"/>
      <c r="B151" s="24" t="s">
        <v>263</v>
      </c>
      <c r="C151" s="55" t="s">
        <v>70</v>
      </c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50"/>
      <c r="V151" s="101"/>
      <c r="W151" s="101"/>
      <c r="X151" s="101"/>
      <c r="Y151" s="101"/>
      <c r="AA151" s="145" t="s">
        <v>374</v>
      </c>
    </row>
    <row r="152" spans="1:27">
      <c r="A152" s="75"/>
      <c r="B152" s="24" t="s">
        <v>149</v>
      </c>
      <c r="C152" s="55" t="s">
        <v>92</v>
      </c>
      <c r="D152" s="101">
        <v>15100</v>
      </c>
      <c r="E152" s="136">
        <f t="shared" si="82"/>
        <v>16882</v>
      </c>
      <c r="F152" s="136">
        <v>3300</v>
      </c>
      <c r="G152" s="136">
        <f t="shared" ref="G152:G156" si="102">SUM(H152:J152)</f>
        <v>4578</v>
      </c>
      <c r="H152" s="153">
        <f>SUM([1]total_service!H152)</f>
        <v>1908</v>
      </c>
      <c r="I152" s="153">
        <f>SUM([2]total_service!I152)</f>
        <v>1536</v>
      </c>
      <c r="J152" s="153">
        <f>SUM([3]total_service!J152)</f>
        <v>1134</v>
      </c>
      <c r="K152" s="136">
        <v>3200</v>
      </c>
      <c r="L152" s="136">
        <f t="shared" si="84"/>
        <v>3802</v>
      </c>
      <c r="M152" s="153">
        <f>SUM([4]total_service!M152)</f>
        <v>1217</v>
      </c>
      <c r="N152" s="153">
        <f>SUM([5]total_service!N152)</f>
        <v>1594</v>
      </c>
      <c r="O152" s="153">
        <f>SUM([6]total_service!O152)</f>
        <v>991</v>
      </c>
      <c r="P152" s="136">
        <v>4300</v>
      </c>
      <c r="Q152" s="136">
        <f t="shared" ref="Q152:Q156" si="103">SUM(R152:T152)</f>
        <v>5713</v>
      </c>
      <c r="R152" s="153">
        <f>SUM([7]total_service!R152)</f>
        <v>2151</v>
      </c>
      <c r="S152" s="153">
        <f>SUM([8]total_service!S152)</f>
        <v>1762</v>
      </c>
      <c r="T152" s="153">
        <f>SUM([9]total_service!T152)</f>
        <v>1800</v>
      </c>
      <c r="U152" s="137">
        <v>4300</v>
      </c>
      <c r="V152" s="136">
        <f t="shared" ref="V152:V156" si="104">SUM(W152:Y152)</f>
        <v>2789</v>
      </c>
      <c r="W152" s="153">
        <f>SUM([10]total_service!W152)</f>
        <v>1505</v>
      </c>
      <c r="X152" s="153">
        <f>SUM([11]total_service!X152)</f>
        <v>1071</v>
      </c>
      <c r="Y152" s="153">
        <f>SUM([12]total_service!Y152)</f>
        <v>213</v>
      </c>
      <c r="AA152" s="145" t="s">
        <v>376</v>
      </c>
    </row>
    <row r="153" spans="1:27">
      <c r="A153" s="75"/>
      <c r="B153" s="23" t="s">
        <v>245</v>
      </c>
      <c r="C153" s="55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50"/>
      <c r="V153" s="101"/>
      <c r="W153" s="101"/>
      <c r="X153" s="70"/>
      <c r="Y153" s="70"/>
      <c r="AA153" s="145"/>
    </row>
    <row r="154" spans="1:27">
      <c r="A154" s="75"/>
      <c r="B154" s="24" t="s">
        <v>150</v>
      </c>
      <c r="C154" s="55" t="s">
        <v>151</v>
      </c>
      <c r="D154" s="101">
        <v>200</v>
      </c>
      <c r="E154" s="136">
        <f t="shared" si="82"/>
        <v>406</v>
      </c>
      <c r="F154" s="136">
        <v>50</v>
      </c>
      <c r="G154" s="136">
        <f t="shared" si="102"/>
        <v>105</v>
      </c>
      <c r="H154" s="153">
        <f>SUM([25]total_service!H154)</f>
        <v>30</v>
      </c>
      <c r="I154" s="153">
        <f>SUM([26]total_service!I154)</f>
        <v>38</v>
      </c>
      <c r="J154" s="153">
        <f>SUM([27]total_service!J154)</f>
        <v>37</v>
      </c>
      <c r="K154" s="136">
        <v>50</v>
      </c>
      <c r="L154" s="136">
        <f t="shared" si="84"/>
        <v>119</v>
      </c>
      <c r="M154" s="153">
        <f>SUM([28]total_service!M154)</f>
        <v>36</v>
      </c>
      <c r="N154" s="153">
        <f>SUM([29]total_service!N154)</f>
        <v>40</v>
      </c>
      <c r="O154" s="153">
        <f>SUM([30]total_service!O154)</f>
        <v>43</v>
      </c>
      <c r="P154" s="136">
        <v>50</v>
      </c>
      <c r="Q154" s="136">
        <f t="shared" si="103"/>
        <v>89</v>
      </c>
      <c r="R154" s="153">
        <f>SUM([31]total_service!R154)</f>
        <v>26</v>
      </c>
      <c r="S154" s="153">
        <f>SUM([32]total_service!S154)</f>
        <v>28</v>
      </c>
      <c r="T154" s="153">
        <f>SUM([33]total_service!T154)</f>
        <v>35</v>
      </c>
      <c r="U154" s="137">
        <v>50</v>
      </c>
      <c r="V154" s="136">
        <f t="shared" si="104"/>
        <v>93</v>
      </c>
      <c r="W154" s="153">
        <f>SUM([34]total_service!W154)</f>
        <v>42</v>
      </c>
      <c r="X154" s="153">
        <f>SUM([35]total_service!X154)</f>
        <v>38</v>
      </c>
      <c r="Y154" s="153">
        <f>SUM([36]total_service!Y154)</f>
        <v>13</v>
      </c>
      <c r="AA154" s="145" t="s">
        <v>380</v>
      </c>
    </row>
    <row r="155" spans="1:27">
      <c r="A155" s="75"/>
      <c r="B155" s="24" t="s">
        <v>152</v>
      </c>
      <c r="C155" s="55" t="s">
        <v>151</v>
      </c>
      <c r="D155" s="101">
        <v>5</v>
      </c>
      <c r="E155" s="136">
        <f t="shared" si="82"/>
        <v>14</v>
      </c>
      <c r="F155" s="136">
        <v>1</v>
      </c>
      <c r="G155" s="136">
        <f t="shared" si="102"/>
        <v>5</v>
      </c>
      <c r="H155" s="153">
        <f>SUM([25]total_service!H155)</f>
        <v>2</v>
      </c>
      <c r="I155" s="153">
        <f>SUM([26]total_service!I155)</f>
        <v>2</v>
      </c>
      <c r="J155" s="153">
        <f>SUM([27]total_service!J155)</f>
        <v>1</v>
      </c>
      <c r="K155" s="136">
        <v>2</v>
      </c>
      <c r="L155" s="136">
        <f t="shared" si="84"/>
        <v>0</v>
      </c>
      <c r="M155" s="153">
        <f>SUM([28]total_service!M155)</f>
        <v>0</v>
      </c>
      <c r="N155" s="153">
        <f>SUM([29]total_service!N155)</f>
        <v>0</v>
      </c>
      <c r="O155" s="153">
        <f>SUM([30]total_service!O155)</f>
        <v>0</v>
      </c>
      <c r="P155" s="136">
        <v>1</v>
      </c>
      <c r="Q155" s="136">
        <f t="shared" si="103"/>
        <v>6</v>
      </c>
      <c r="R155" s="153">
        <f>SUM([31]total_service!R155)</f>
        <v>1</v>
      </c>
      <c r="S155" s="153">
        <f>SUM([32]total_service!S155)</f>
        <v>0</v>
      </c>
      <c r="T155" s="153">
        <f>SUM([33]total_service!T155)</f>
        <v>5</v>
      </c>
      <c r="U155" s="137">
        <v>1</v>
      </c>
      <c r="V155" s="136">
        <f t="shared" si="104"/>
        <v>3</v>
      </c>
      <c r="W155" s="153">
        <f>SUM([34]total_service!W155)</f>
        <v>0</v>
      </c>
      <c r="X155" s="153">
        <f>SUM([35]total_service!X155)</f>
        <v>0</v>
      </c>
      <c r="Y155" s="153">
        <f>SUM([36]total_service!Y155)</f>
        <v>3</v>
      </c>
      <c r="AA155" s="145" t="s">
        <v>380</v>
      </c>
    </row>
    <row r="156" spans="1:27">
      <c r="A156" s="75"/>
      <c r="B156" s="24" t="s">
        <v>153</v>
      </c>
      <c r="C156" s="55" t="s">
        <v>154</v>
      </c>
      <c r="D156" s="101">
        <v>300</v>
      </c>
      <c r="E156" s="136">
        <f t="shared" si="82"/>
        <v>401</v>
      </c>
      <c r="F156" s="136">
        <v>0</v>
      </c>
      <c r="G156" s="136">
        <f t="shared" si="102"/>
        <v>11</v>
      </c>
      <c r="H156" s="153">
        <f>SUM([25]total_service!H156)</f>
        <v>6</v>
      </c>
      <c r="I156" s="153">
        <f>SUM([26]total_service!I156)</f>
        <v>5</v>
      </c>
      <c r="J156" s="153">
        <f>SUM([27]total_service!J156)</f>
        <v>0</v>
      </c>
      <c r="K156" s="136">
        <v>0</v>
      </c>
      <c r="L156" s="136">
        <f t="shared" si="84"/>
        <v>1</v>
      </c>
      <c r="M156" s="153">
        <f>SUM([28]total_service!M156)</f>
        <v>0</v>
      </c>
      <c r="N156" s="153">
        <f>SUM([29]total_service!N156)</f>
        <v>0</v>
      </c>
      <c r="O156" s="153">
        <f>SUM([30]total_service!O156)</f>
        <v>1</v>
      </c>
      <c r="P156" s="136">
        <v>200</v>
      </c>
      <c r="Q156" s="136">
        <f t="shared" si="103"/>
        <v>213</v>
      </c>
      <c r="R156" s="153">
        <f>SUM([31]total_service!R156)</f>
        <v>2</v>
      </c>
      <c r="S156" s="153">
        <f>SUM([32]total_service!S156)</f>
        <v>0</v>
      </c>
      <c r="T156" s="153">
        <f>SUM([33]total_service!T156)</f>
        <v>211</v>
      </c>
      <c r="U156" s="137">
        <v>100</v>
      </c>
      <c r="V156" s="136">
        <f t="shared" si="104"/>
        <v>176</v>
      </c>
      <c r="W156" s="153">
        <f>SUM([34]total_service!W156)</f>
        <v>100</v>
      </c>
      <c r="X156" s="153">
        <f>SUM([35]total_service!X156)</f>
        <v>25</v>
      </c>
      <c r="Y156" s="153">
        <f>SUM([36]total_service!Y156)</f>
        <v>51</v>
      </c>
      <c r="AA156" s="145" t="s">
        <v>380</v>
      </c>
    </row>
    <row r="157" spans="1:27" ht="34.5" hidden="1">
      <c r="A157" s="99"/>
      <c r="B157" s="23" t="s">
        <v>155</v>
      </c>
      <c r="C157" s="50" t="s">
        <v>147</v>
      </c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17" t="s">
        <v>331</v>
      </c>
      <c r="AA157" s="145"/>
    </row>
    <row r="158" spans="1:27" hidden="1">
      <c r="A158" s="100"/>
      <c r="B158" s="27" t="s">
        <v>156</v>
      </c>
      <c r="C158" s="57" t="s">
        <v>147</v>
      </c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50"/>
      <c r="V158" s="101"/>
      <c r="W158" s="101"/>
      <c r="X158" s="101"/>
      <c r="Y158" s="101"/>
      <c r="AA158" s="145" t="s">
        <v>383</v>
      </c>
    </row>
    <row r="159" spans="1:27" hidden="1">
      <c r="A159" s="75"/>
      <c r="B159" s="24" t="s">
        <v>157</v>
      </c>
      <c r="C159" s="55" t="s">
        <v>147</v>
      </c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50"/>
      <c r="V159" s="101"/>
      <c r="W159" s="101"/>
      <c r="X159" s="101"/>
      <c r="Y159" s="101"/>
      <c r="AA159" s="145" t="s">
        <v>383</v>
      </c>
    </row>
    <row r="160" spans="1:27" hidden="1">
      <c r="A160" s="75"/>
      <c r="B160" s="23" t="s">
        <v>158</v>
      </c>
      <c r="C160" s="50" t="s">
        <v>70</v>
      </c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50"/>
      <c r="V160" s="101"/>
      <c r="W160" s="101"/>
      <c r="X160" s="101"/>
      <c r="Y160" s="101"/>
      <c r="Z160" s="117" t="s">
        <v>332</v>
      </c>
      <c r="AA160" s="145"/>
    </row>
    <row r="161" spans="1:27" ht="51.75" hidden="1">
      <c r="A161" s="75"/>
      <c r="B161" s="32" t="s">
        <v>159</v>
      </c>
      <c r="C161" s="55" t="s">
        <v>70</v>
      </c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AA161" s="145" t="s">
        <v>374</v>
      </c>
    </row>
    <row r="162" spans="1:27" ht="34.5" hidden="1">
      <c r="A162" s="75"/>
      <c r="B162" s="24" t="s">
        <v>160</v>
      </c>
      <c r="C162" s="55" t="s">
        <v>70</v>
      </c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AA162" s="145" t="s">
        <v>379</v>
      </c>
    </row>
    <row r="163" spans="1:27" hidden="1">
      <c r="A163" s="75"/>
      <c r="B163" s="23" t="s">
        <v>161</v>
      </c>
      <c r="C163" s="55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50"/>
      <c r="V163" s="101"/>
      <c r="W163" s="101"/>
      <c r="X163" s="101"/>
      <c r="Y163" s="101"/>
      <c r="AA163" s="145"/>
    </row>
    <row r="164" spans="1:27" hidden="1">
      <c r="A164" s="75"/>
      <c r="B164" s="24" t="s">
        <v>162</v>
      </c>
      <c r="C164" s="60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50"/>
      <c r="V164" s="101"/>
      <c r="W164" s="101"/>
      <c r="X164" s="101"/>
      <c r="Y164" s="101"/>
      <c r="AA164" s="145"/>
    </row>
    <row r="165" spans="1:27" hidden="1">
      <c r="A165" s="75"/>
      <c r="B165" s="33" t="s">
        <v>163</v>
      </c>
      <c r="C165" s="49" t="s">
        <v>164</v>
      </c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50"/>
      <c r="V165" s="101"/>
      <c r="W165" s="101"/>
      <c r="X165" s="101"/>
      <c r="Y165" s="101"/>
      <c r="AA165" s="145" t="s">
        <v>378</v>
      </c>
    </row>
    <row r="166" spans="1:27" ht="21.75" hidden="1" customHeight="1">
      <c r="A166" s="75"/>
      <c r="B166" s="24" t="s">
        <v>252</v>
      </c>
      <c r="C166" s="55" t="s">
        <v>147</v>
      </c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15" t="s">
        <v>333</v>
      </c>
      <c r="AA166" s="145"/>
    </row>
    <row r="167" spans="1:27" hidden="1">
      <c r="A167" s="75"/>
      <c r="B167" s="24" t="s">
        <v>165</v>
      </c>
      <c r="C167" s="55" t="s">
        <v>147</v>
      </c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50"/>
      <c r="V167" s="101"/>
      <c r="W167" s="101"/>
      <c r="X167" s="101"/>
      <c r="Y167" s="101"/>
      <c r="AA167" s="145" t="s">
        <v>378</v>
      </c>
    </row>
    <row r="168" spans="1:27" hidden="1">
      <c r="A168" s="75"/>
      <c r="B168" s="34" t="s">
        <v>166</v>
      </c>
      <c r="C168" s="55" t="s">
        <v>147</v>
      </c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50"/>
      <c r="V168" s="101"/>
      <c r="W168" s="101"/>
      <c r="X168" s="101"/>
      <c r="Y168" s="101"/>
      <c r="AA168" s="145" t="s">
        <v>378</v>
      </c>
    </row>
    <row r="169" spans="1:27" hidden="1">
      <c r="A169" s="75"/>
      <c r="B169" s="34" t="s">
        <v>167</v>
      </c>
      <c r="C169" s="55" t="s">
        <v>147</v>
      </c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50"/>
      <c r="V169" s="101"/>
      <c r="W169" s="101"/>
      <c r="X169" s="101"/>
      <c r="Y169" s="101"/>
      <c r="AA169" s="145" t="s">
        <v>378</v>
      </c>
    </row>
    <row r="170" spans="1:27">
      <c r="A170" s="75"/>
      <c r="B170" s="23" t="s">
        <v>168</v>
      </c>
      <c r="C170" s="55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50"/>
      <c r="V170" s="101"/>
      <c r="W170" s="101"/>
      <c r="X170" s="101"/>
      <c r="Y170" s="101"/>
      <c r="AA170" s="145"/>
    </row>
    <row r="171" spans="1:27">
      <c r="A171" s="75"/>
      <c r="B171" s="24" t="s">
        <v>169</v>
      </c>
      <c r="C171" s="55" t="s">
        <v>27</v>
      </c>
      <c r="D171" s="101">
        <f t="shared" ref="D171:F172" si="105">SUM(D173,D175)</f>
        <v>500</v>
      </c>
      <c r="E171" s="136">
        <f t="shared" ref="E171:E196" si="106">SUM(G171,L171,Q171,V171)</f>
        <v>380</v>
      </c>
      <c r="F171" s="136">
        <f t="shared" si="105"/>
        <v>127</v>
      </c>
      <c r="G171" s="136">
        <f t="shared" ref="G171:K172" si="107">SUM(G173,G175)</f>
        <v>98</v>
      </c>
      <c r="H171" s="136">
        <f t="shared" si="107"/>
        <v>32</v>
      </c>
      <c r="I171" s="136">
        <f t="shared" si="107"/>
        <v>32</v>
      </c>
      <c r="J171" s="136">
        <f t="shared" si="107"/>
        <v>34</v>
      </c>
      <c r="K171" s="136">
        <f t="shared" si="107"/>
        <v>123</v>
      </c>
      <c r="L171" s="136">
        <f t="shared" ref="L171:P172" si="108">SUM(L173,L175)</f>
        <v>69</v>
      </c>
      <c r="M171" s="136">
        <f t="shared" si="108"/>
        <v>15</v>
      </c>
      <c r="N171" s="136">
        <f t="shared" si="108"/>
        <v>20</v>
      </c>
      <c r="O171" s="136">
        <f t="shared" si="108"/>
        <v>34</v>
      </c>
      <c r="P171" s="136">
        <f t="shared" si="108"/>
        <v>125</v>
      </c>
      <c r="Q171" s="136">
        <f t="shared" ref="Q171:T171" si="109">SUM(Q173,Q175)</f>
        <v>50</v>
      </c>
      <c r="R171" s="136">
        <f t="shared" si="109"/>
        <v>23</v>
      </c>
      <c r="S171" s="136">
        <f t="shared" si="109"/>
        <v>21</v>
      </c>
      <c r="T171" s="136">
        <f t="shared" si="109"/>
        <v>6</v>
      </c>
      <c r="U171" s="136">
        <f t="shared" ref="U171:X171" si="110">SUM(U173,U175)</f>
        <v>125</v>
      </c>
      <c r="V171" s="136">
        <f t="shared" si="110"/>
        <v>163</v>
      </c>
      <c r="W171" s="136">
        <f t="shared" si="110"/>
        <v>76</v>
      </c>
      <c r="X171" s="136">
        <f t="shared" si="110"/>
        <v>47</v>
      </c>
      <c r="Y171" s="136">
        <f>SUM(Y173,Y175)</f>
        <v>40</v>
      </c>
      <c r="Z171" s="114" t="s">
        <v>334</v>
      </c>
      <c r="AA171" s="145"/>
    </row>
    <row r="172" spans="1:27">
      <c r="A172" s="75"/>
      <c r="B172" s="24"/>
      <c r="C172" s="55" t="s">
        <v>164</v>
      </c>
      <c r="D172" s="101">
        <f t="shared" si="105"/>
        <v>2900</v>
      </c>
      <c r="E172" s="136">
        <f t="shared" si="106"/>
        <v>3350</v>
      </c>
      <c r="F172" s="136">
        <f t="shared" si="105"/>
        <v>375</v>
      </c>
      <c r="G172" s="136">
        <f t="shared" ref="G172:J172" si="111">SUM(G174,G176)</f>
        <v>377</v>
      </c>
      <c r="H172" s="136">
        <f t="shared" si="111"/>
        <v>150</v>
      </c>
      <c r="I172" s="136">
        <f t="shared" si="111"/>
        <v>193</v>
      </c>
      <c r="J172" s="136">
        <f t="shared" si="111"/>
        <v>34</v>
      </c>
      <c r="K172" s="136">
        <f t="shared" si="107"/>
        <v>380</v>
      </c>
      <c r="L172" s="136">
        <f t="shared" ref="L172:O172" si="112">SUM(L174,L176)</f>
        <v>519</v>
      </c>
      <c r="M172" s="136">
        <f t="shared" si="112"/>
        <v>32</v>
      </c>
      <c r="N172" s="136">
        <f t="shared" si="112"/>
        <v>45</v>
      </c>
      <c r="O172" s="136">
        <f t="shared" si="112"/>
        <v>442</v>
      </c>
      <c r="P172" s="136">
        <f t="shared" si="108"/>
        <v>1750</v>
      </c>
      <c r="Q172" s="136">
        <f t="shared" ref="Q172:T172" si="113">SUM(Q174,Q176)</f>
        <v>1726</v>
      </c>
      <c r="R172" s="136">
        <f t="shared" si="113"/>
        <v>71</v>
      </c>
      <c r="S172" s="136">
        <f t="shared" si="113"/>
        <v>190</v>
      </c>
      <c r="T172" s="136">
        <f t="shared" si="113"/>
        <v>1465</v>
      </c>
      <c r="U172" s="136">
        <f t="shared" ref="U172:X172" si="114">SUM(U174,U176)</f>
        <v>395</v>
      </c>
      <c r="V172" s="136">
        <f t="shared" si="114"/>
        <v>728</v>
      </c>
      <c r="W172" s="136">
        <f t="shared" si="114"/>
        <v>179</v>
      </c>
      <c r="X172" s="136">
        <f t="shared" si="114"/>
        <v>501</v>
      </c>
      <c r="Y172" s="136">
        <f>SUM(Y174,Y176)</f>
        <v>48</v>
      </c>
      <c r="Z172" s="114" t="s">
        <v>335</v>
      </c>
      <c r="AA172" s="145"/>
    </row>
    <row r="173" spans="1:27" ht="51.75">
      <c r="A173" s="75"/>
      <c r="B173" s="24" t="s">
        <v>238</v>
      </c>
      <c r="C173" s="55" t="s">
        <v>27</v>
      </c>
      <c r="D173" s="101">
        <v>15</v>
      </c>
      <c r="E173" s="136">
        <f t="shared" si="106"/>
        <v>18</v>
      </c>
      <c r="F173" s="136">
        <v>2</v>
      </c>
      <c r="G173" s="136">
        <f t="shared" ref="G173:G176" si="115">SUM(H173:J173)</f>
        <v>6</v>
      </c>
      <c r="H173" s="153">
        <f>SUM([25]total_service!H173)</f>
        <v>3</v>
      </c>
      <c r="I173" s="153">
        <f>SUM([26]total_service!I173)</f>
        <v>3</v>
      </c>
      <c r="J173" s="153">
        <f>SUM([27]total_service!J173)</f>
        <v>0</v>
      </c>
      <c r="K173" s="136">
        <v>3</v>
      </c>
      <c r="L173" s="136">
        <f t="shared" ref="L173:L176" si="116">SUM(M173:O173)</f>
        <v>3</v>
      </c>
      <c r="M173" s="153">
        <f>SUM([28]total_service!M173)</f>
        <v>0</v>
      </c>
      <c r="N173" s="153">
        <f>SUM([29]total_service!N173)</f>
        <v>0</v>
      </c>
      <c r="O173" s="153">
        <f>SUM([30]total_service!O173)</f>
        <v>3</v>
      </c>
      <c r="P173" s="136">
        <v>5</v>
      </c>
      <c r="Q173" s="136">
        <f t="shared" ref="Q173:Q176" si="117">SUM(R173:T173)</f>
        <v>9</v>
      </c>
      <c r="R173" s="153">
        <f>SUM([31]total_service!R173)</f>
        <v>1</v>
      </c>
      <c r="S173" s="153">
        <f>SUM([32]total_service!S173)</f>
        <v>2</v>
      </c>
      <c r="T173" s="153">
        <f>SUM([33]total_service!T173)</f>
        <v>6</v>
      </c>
      <c r="U173" s="136">
        <v>5</v>
      </c>
      <c r="V173" s="136">
        <f t="shared" ref="V173:V176" si="118">SUM(W173:Y173)</f>
        <v>0</v>
      </c>
      <c r="W173" s="153">
        <f>SUM([34]total_service!W173)</f>
        <v>0</v>
      </c>
      <c r="X173" s="153">
        <f>SUM([35]total_service!X173)</f>
        <v>0</v>
      </c>
      <c r="Y173" s="153">
        <f>SUM([36]total_service!Y173)</f>
        <v>0</v>
      </c>
      <c r="AA173" s="145" t="s">
        <v>380</v>
      </c>
    </row>
    <row r="174" spans="1:27">
      <c r="A174" s="75"/>
      <c r="B174" s="24"/>
      <c r="C174" s="55" t="s">
        <v>164</v>
      </c>
      <c r="D174" s="101">
        <v>1500</v>
      </c>
      <c r="E174" s="136">
        <f t="shared" si="106"/>
        <v>1953</v>
      </c>
      <c r="F174" s="136">
        <v>25</v>
      </c>
      <c r="G174" s="136">
        <f t="shared" si="115"/>
        <v>214</v>
      </c>
      <c r="H174" s="153">
        <f>SUM([25]total_service!H174)</f>
        <v>75</v>
      </c>
      <c r="I174" s="153">
        <f>SUM([26]total_service!I174)</f>
        <v>139</v>
      </c>
      <c r="J174" s="153">
        <f>SUM([27]total_service!J174)</f>
        <v>0</v>
      </c>
      <c r="K174" s="136">
        <v>30</v>
      </c>
      <c r="L174" s="136">
        <f t="shared" si="116"/>
        <v>152</v>
      </c>
      <c r="M174" s="153">
        <f>SUM([28]total_service!M174)</f>
        <v>0</v>
      </c>
      <c r="N174" s="153">
        <f>SUM([29]total_service!N174)</f>
        <v>0</v>
      </c>
      <c r="O174" s="153">
        <f>SUM([30]total_service!O174)</f>
        <v>152</v>
      </c>
      <c r="P174" s="136">
        <v>1400</v>
      </c>
      <c r="Q174" s="136">
        <f t="shared" si="117"/>
        <v>1587</v>
      </c>
      <c r="R174" s="153">
        <f>SUM([31]total_service!R174)</f>
        <v>49</v>
      </c>
      <c r="S174" s="153">
        <f>SUM([32]total_service!S174)</f>
        <v>73</v>
      </c>
      <c r="T174" s="153">
        <f>SUM([33]total_service!T174)</f>
        <v>1465</v>
      </c>
      <c r="U174" s="137">
        <v>45</v>
      </c>
      <c r="V174" s="136">
        <f t="shared" si="118"/>
        <v>0</v>
      </c>
      <c r="W174" s="153">
        <f>SUM([34]total_service!W174)</f>
        <v>0</v>
      </c>
      <c r="X174" s="153">
        <f>SUM([35]total_service!X174)</f>
        <v>0</v>
      </c>
      <c r="Y174" s="153">
        <f>SUM([36]total_service!Y174)</f>
        <v>0</v>
      </c>
      <c r="AA174" s="145" t="s">
        <v>380</v>
      </c>
    </row>
    <row r="175" spans="1:27" ht="34.5">
      <c r="A175" s="75"/>
      <c r="B175" s="24" t="s">
        <v>239</v>
      </c>
      <c r="C175" s="55" t="s">
        <v>27</v>
      </c>
      <c r="D175" s="101">
        <v>485</v>
      </c>
      <c r="E175" s="136">
        <f t="shared" si="106"/>
        <v>362</v>
      </c>
      <c r="F175" s="136">
        <v>125</v>
      </c>
      <c r="G175" s="136">
        <f t="shared" si="115"/>
        <v>92</v>
      </c>
      <c r="H175" s="153">
        <f>SUM([25]total_service!H175)</f>
        <v>29</v>
      </c>
      <c r="I175" s="153">
        <f>SUM([26]total_service!I175)</f>
        <v>29</v>
      </c>
      <c r="J175" s="153">
        <f>SUM([27]total_service!J175)</f>
        <v>34</v>
      </c>
      <c r="K175" s="136">
        <v>120</v>
      </c>
      <c r="L175" s="136">
        <f t="shared" si="116"/>
        <v>66</v>
      </c>
      <c r="M175" s="153">
        <f>SUM([28]total_service!M175)</f>
        <v>15</v>
      </c>
      <c r="N175" s="153">
        <f>SUM([29]total_service!N175)</f>
        <v>20</v>
      </c>
      <c r="O175" s="153">
        <f>SUM([30]total_service!O175)</f>
        <v>31</v>
      </c>
      <c r="P175" s="136">
        <v>120</v>
      </c>
      <c r="Q175" s="136">
        <f t="shared" si="117"/>
        <v>41</v>
      </c>
      <c r="R175" s="153">
        <f>SUM([31]total_service!R175)</f>
        <v>22</v>
      </c>
      <c r="S175" s="153">
        <f>SUM([32]total_service!S175)</f>
        <v>19</v>
      </c>
      <c r="T175" s="153">
        <f>SUM([33]total_service!T175)</f>
        <v>0</v>
      </c>
      <c r="U175" s="136">
        <v>120</v>
      </c>
      <c r="V175" s="136">
        <f t="shared" si="118"/>
        <v>163</v>
      </c>
      <c r="W175" s="153">
        <f>SUM([34]total_service!W175)</f>
        <v>76</v>
      </c>
      <c r="X175" s="153">
        <f>SUM([35]total_service!X175)</f>
        <v>47</v>
      </c>
      <c r="Y175" s="153">
        <f>SUM([36]total_service!Y175)</f>
        <v>40</v>
      </c>
      <c r="AA175" s="145" t="s">
        <v>380</v>
      </c>
    </row>
    <row r="176" spans="1:27">
      <c r="A176" s="75"/>
      <c r="B176" s="24"/>
      <c r="C176" s="55" t="s">
        <v>164</v>
      </c>
      <c r="D176" s="101">
        <v>1400</v>
      </c>
      <c r="E176" s="136">
        <f t="shared" si="106"/>
        <v>1397</v>
      </c>
      <c r="F176" s="136">
        <v>350</v>
      </c>
      <c r="G176" s="136">
        <f t="shared" si="115"/>
        <v>163</v>
      </c>
      <c r="H176" s="153">
        <f>SUM([25]total_service!H176)</f>
        <v>75</v>
      </c>
      <c r="I176" s="153">
        <f>SUM([26]total_service!I176)</f>
        <v>54</v>
      </c>
      <c r="J176" s="153">
        <f>SUM([27]total_service!J176)</f>
        <v>34</v>
      </c>
      <c r="K176" s="136">
        <v>350</v>
      </c>
      <c r="L176" s="136">
        <f t="shared" si="116"/>
        <v>367</v>
      </c>
      <c r="M176" s="153">
        <f>SUM([28]total_service!M176)</f>
        <v>32</v>
      </c>
      <c r="N176" s="153">
        <f>SUM([29]total_service!N176)</f>
        <v>45</v>
      </c>
      <c r="O176" s="153">
        <f>SUM([30]total_service!O176)</f>
        <v>290</v>
      </c>
      <c r="P176" s="136">
        <v>350</v>
      </c>
      <c r="Q176" s="136">
        <f t="shared" si="117"/>
        <v>139</v>
      </c>
      <c r="R176" s="153">
        <f>SUM([31]total_service!R176)</f>
        <v>22</v>
      </c>
      <c r="S176" s="153">
        <f>SUM([32]total_service!S176)</f>
        <v>117</v>
      </c>
      <c r="T176" s="153">
        <f>SUM([33]total_service!T176)</f>
        <v>0</v>
      </c>
      <c r="U176" s="137">
        <v>350</v>
      </c>
      <c r="V176" s="136">
        <f t="shared" si="118"/>
        <v>728</v>
      </c>
      <c r="W176" s="153">
        <f>SUM([34]total_service!W176)</f>
        <v>179</v>
      </c>
      <c r="X176" s="153">
        <f>SUM([35]total_service!X176)</f>
        <v>501</v>
      </c>
      <c r="Y176" s="153">
        <f>SUM([36]total_service!Y176)</f>
        <v>48</v>
      </c>
      <c r="AA176" s="145" t="s">
        <v>380</v>
      </c>
    </row>
    <row r="177" spans="1:27">
      <c r="A177" s="75"/>
      <c r="B177" s="24" t="s">
        <v>170</v>
      </c>
      <c r="C177" s="55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50"/>
      <c r="V177" s="101"/>
      <c r="W177" s="101"/>
      <c r="X177" s="101"/>
      <c r="Y177" s="70"/>
      <c r="AA177" s="145"/>
    </row>
    <row r="178" spans="1:27">
      <c r="A178" s="75"/>
      <c r="B178" s="24" t="s">
        <v>253</v>
      </c>
      <c r="C178" s="55" t="s">
        <v>147</v>
      </c>
      <c r="D178" s="101">
        <f t="shared" ref="D178" si="119">SUM(D179:D180)</f>
        <v>2</v>
      </c>
      <c r="E178" s="136">
        <f t="shared" si="106"/>
        <v>1</v>
      </c>
      <c r="F178" s="136">
        <f t="shared" ref="F178" si="120">SUM(F179:F180)</f>
        <v>0</v>
      </c>
      <c r="G178" s="136">
        <f t="shared" ref="G178:K178" si="121">SUM(G179:G180)</f>
        <v>0</v>
      </c>
      <c r="H178" s="136">
        <f t="shared" si="121"/>
        <v>0</v>
      </c>
      <c r="I178" s="136">
        <f t="shared" si="121"/>
        <v>0</v>
      </c>
      <c r="J178" s="136">
        <f t="shared" si="121"/>
        <v>0</v>
      </c>
      <c r="K178" s="136">
        <f t="shared" si="121"/>
        <v>1</v>
      </c>
      <c r="L178" s="136">
        <f t="shared" ref="L178:P178" si="122">SUM(L179:L180)</f>
        <v>0</v>
      </c>
      <c r="M178" s="136">
        <f t="shared" si="122"/>
        <v>0</v>
      </c>
      <c r="N178" s="136">
        <f t="shared" si="122"/>
        <v>0</v>
      </c>
      <c r="O178" s="136">
        <f t="shared" si="122"/>
        <v>0</v>
      </c>
      <c r="P178" s="136">
        <f t="shared" si="122"/>
        <v>1</v>
      </c>
      <c r="Q178" s="136">
        <f t="shared" ref="Q178:T178" si="123">SUM(Q179:Q180)</f>
        <v>1</v>
      </c>
      <c r="R178" s="136">
        <f t="shared" si="123"/>
        <v>0</v>
      </c>
      <c r="S178" s="136">
        <f t="shared" si="123"/>
        <v>0</v>
      </c>
      <c r="T178" s="136">
        <f t="shared" si="123"/>
        <v>1</v>
      </c>
      <c r="U178" s="136">
        <f t="shared" ref="U178:X178" si="124">SUM(U179:U180)</f>
        <v>0</v>
      </c>
      <c r="V178" s="136">
        <f t="shared" si="124"/>
        <v>0</v>
      </c>
      <c r="W178" s="136">
        <f t="shared" si="124"/>
        <v>0</v>
      </c>
      <c r="X178" s="136">
        <f t="shared" si="124"/>
        <v>0</v>
      </c>
      <c r="Y178" s="136">
        <f>SUM(Y179:Y180)</f>
        <v>0</v>
      </c>
      <c r="Z178" s="115" t="s">
        <v>336</v>
      </c>
      <c r="AA178" s="145"/>
    </row>
    <row r="179" spans="1:27">
      <c r="A179" s="75"/>
      <c r="B179" s="24" t="s">
        <v>171</v>
      </c>
      <c r="C179" s="55" t="s">
        <v>147</v>
      </c>
      <c r="D179" s="101">
        <v>1</v>
      </c>
      <c r="E179" s="136">
        <f t="shared" si="106"/>
        <v>1</v>
      </c>
      <c r="F179" s="136">
        <v>0</v>
      </c>
      <c r="G179" s="136">
        <f t="shared" ref="G179:G180" si="125">SUM(H179:J179)</f>
        <v>0</v>
      </c>
      <c r="H179" s="153">
        <f>SUM([25]total_service!H179)</f>
        <v>0</v>
      </c>
      <c r="I179" s="153">
        <f>SUM([26]total_service!I179)</f>
        <v>0</v>
      </c>
      <c r="J179" s="153">
        <f>SUM([27]total_service!J179)</f>
        <v>0</v>
      </c>
      <c r="K179" s="136">
        <v>1</v>
      </c>
      <c r="L179" s="136">
        <f t="shared" ref="L179:L180" si="126">SUM(M179:O179)</f>
        <v>0</v>
      </c>
      <c r="M179" s="153">
        <f>SUM([28]total_service!M179)</f>
        <v>0</v>
      </c>
      <c r="N179" s="153">
        <f>SUM([29]total_service!N179)</f>
        <v>0</v>
      </c>
      <c r="O179" s="153">
        <f>SUM([30]total_service!O179)</f>
        <v>0</v>
      </c>
      <c r="P179" s="136">
        <v>0</v>
      </c>
      <c r="Q179" s="136">
        <f t="shared" ref="Q179:Q180" si="127">SUM(R179:T179)</f>
        <v>1</v>
      </c>
      <c r="R179" s="153">
        <f>SUM([31]total_service!R179)</f>
        <v>0</v>
      </c>
      <c r="S179" s="153">
        <f>SUM([32]total_service!S179)</f>
        <v>0</v>
      </c>
      <c r="T179" s="153">
        <f>SUM([33]total_service!T179)</f>
        <v>1</v>
      </c>
      <c r="U179" s="137">
        <v>0</v>
      </c>
      <c r="V179" s="136">
        <f t="shared" ref="V179:V180" si="128">SUM(W179:Y179)</f>
        <v>0</v>
      </c>
      <c r="W179" s="153">
        <f>SUM([34]total_service!W179)</f>
        <v>0</v>
      </c>
      <c r="X179" s="153">
        <f>SUM([35]total_service!X179)</f>
        <v>0</v>
      </c>
      <c r="Y179" s="153">
        <f>SUM([36]total_service!Y179)</f>
        <v>0</v>
      </c>
      <c r="AA179" s="145" t="s">
        <v>380</v>
      </c>
    </row>
    <row r="180" spans="1:27">
      <c r="A180" s="75"/>
      <c r="B180" s="24" t="s">
        <v>241</v>
      </c>
      <c r="C180" s="55" t="s">
        <v>147</v>
      </c>
      <c r="D180" s="101">
        <v>1</v>
      </c>
      <c r="E180" s="136">
        <f t="shared" si="106"/>
        <v>0</v>
      </c>
      <c r="F180" s="136">
        <v>0</v>
      </c>
      <c r="G180" s="136">
        <f t="shared" si="125"/>
        <v>0</v>
      </c>
      <c r="H180" s="153">
        <f>SUM([13]total_service!H180)</f>
        <v>0</v>
      </c>
      <c r="I180" s="153">
        <f>SUM([14]total_service!I180)</f>
        <v>0</v>
      </c>
      <c r="J180" s="153">
        <f>SUM([15]total_service!J180)</f>
        <v>0</v>
      </c>
      <c r="K180" s="136">
        <v>0</v>
      </c>
      <c r="L180" s="136">
        <f t="shared" si="126"/>
        <v>0</v>
      </c>
      <c r="M180" s="153">
        <f>SUM([16]total_service!M180)</f>
        <v>0</v>
      </c>
      <c r="N180" s="153">
        <f>SUM([17]total_service!N180)</f>
        <v>0</v>
      </c>
      <c r="O180" s="153">
        <f>SUM([18]total_service!O180)</f>
        <v>0</v>
      </c>
      <c r="P180" s="136">
        <v>1</v>
      </c>
      <c r="Q180" s="136">
        <f t="shared" si="127"/>
        <v>0</v>
      </c>
      <c r="R180" s="153">
        <f>SUM([19]total_service!R180)</f>
        <v>0</v>
      </c>
      <c r="S180" s="153">
        <f>SUM([20]total_service!S180)</f>
        <v>0</v>
      </c>
      <c r="T180" s="153">
        <f>SUM([21]total_service!T180)</f>
        <v>0</v>
      </c>
      <c r="U180" s="137">
        <v>0</v>
      </c>
      <c r="V180" s="136">
        <f t="shared" si="128"/>
        <v>0</v>
      </c>
      <c r="W180" s="153">
        <f>SUM([22]total_service!W180)</f>
        <v>0</v>
      </c>
      <c r="X180" s="153">
        <f>SUM([23]total_service!X180)</f>
        <v>0</v>
      </c>
      <c r="Y180" s="153">
        <f>SUM([24]total_service!Y180)</f>
        <v>0</v>
      </c>
      <c r="AA180" s="145" t="s">
        <v>382</v>
      </c>
    </row>
    <row r="181" spans="1:27">
      <c r="A181" s="75"/>
      <c r="B181" s="24" t="s">
        <v>254</v>
      </c>
      <c r="C181" s="55" t="s">
        <v>27</v>
      </c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50"/>
      <c r="V181" s="101"/>
      <c r="W181" s="101"/>
      <c r="X181" s="101"/>
      <c r="Y181" s="101"/>
      <c r="Z181" s="115" t="s">
        <v>337</v>
      </c>
      <c r="AA181" s="145"/>
    </row>
    <row r="182" spans="1:27">
      <c r="A182" s="75"/>
      <c r="B182" s="24" t="s">
        <v>241</v>
      </c>
      <c r="C182" s="55" t="s">
        <v>27</v>
      </c>
      <c r="D182" s="101">
        <v>9</v>
      </c>
      <c r="E182" s="136">
        <f t="shared" si="106"/>
        <v>7</v>
      </c>
      <c r="F182" s="136">
        <v>2</v>
      </c>
      <c r="G182" s="136">
        <f t="shared" ref="G182" si="129">SUM(H182:J182)</f>
        <v>0</v>
      </c>
      <c r="H182" s="153">
        <f>SUM([13]total_service!H182)</f>
        <v>0</v>
      </c>
      <c r="I182" s="153">
        <f>SUM([14]total_service!I182)</f>
        <v>0</v>
      </c>
      <c r="J182" s="153">
        <f>SUM([15]total_service!J182)</f>
        <v>0</v>
      </c>
      <c r="K182" s="136">
        <v>3</v>
      </c>
      <c r="L182" s="136">
        <f t="shared" ref="L182" si="130">SUM(M182:O182)</f>
        <v>2</v>
      </c>
      <c r="M182" s="153">
        <f>SUM([16]total_service!M182)</f>
        <v>0</v>
      </c>
      <c r="N182" s="153">
        <f>SUM([17]total_service!N182)</f>
        <v>1</v>
      </c>
      <c r="O182" s="153">
        <f>SUM([18]total_service!O182)</f>
        <v>1</v>
      </c>
      <c r="P182" s="136">
        <v>2</v>
      </c>
      <c r="Q182" s="136">
        <f t="shared" ref="Q182" si="131">SUM(R182:T182)</f>
        <v>1</v>
      </c>
      <c r="R182" s="153">
        <f>SUM([19]total_service!R182)</f>
        <v>1</v>
      </c>
      <c r="S182" s="153">
        <f>SUM([20]total_service!S182)</f>
        <v>0</v>
      </c>
      <c r="T182" s="153">
        <f>SUM([21]total_service!T182)</f>
        <v>0</v>
      </c>
      <c r="U182" s="137">
        <v>2</v>
      </c>
      <c r="V182" s="136">
        <f t="shared" ref="V182" si="132">SUM(W182:Y182)</f>
        <v>4</v>
      </c>
      <c r="W182" s="153">
        <f>SUM([22]total_service!W182)</f>
        <v>1</v>
      </c>
      <c r="X182" s="153">
        <f>SUM([23]total_service!X182)</f>
        <v>1</v>
      </c>
      <c r="Y182" s="153">
        <f>SUM([24]total_service!Y182)</f>
        <v>2</v>
      </c>
      <c r="AA182" s="145" t="s">
        <v>382</v>
      </c>
    </row>
    <row r="183" spans="1:27" hidden="1">
      <c r="A183" s="75"/>
      <c r="B183" s="24" t="s">
        <v>251</v>
      </c>
      <c r="C183" s="55" t="s">
        <v>27</v>
      </c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50"/>
      <c r="V183" s="101"/>
      <c r="W183" s="101"/>
      <c r="X183" s="101"/>
      <c r="Y183" s="70"/>
      <c r="AA183" s="145" t="s">
        <v>378</v>
      </c>
    </row>
    <row r="184" spans="1:27">
      <c r="A184" s="75"/>
      <c r="B184" s="24" t="s">
        <v>255</v>
      </c>
      <c r="C184" s="55" t="s">
        <v>27</v>
      </c>
      <c r="D184" s="101">
        <f t="shared" ref="D184" si="133">SUM(D185,D188,D189,D190)</f>
        <v>112</v>
      </c>
      <c r="E184" s="136">
        <f t="shared" si="106"/>
        <v>145</v>
      </c>
      <c r="F184" s="136">
        <f t="shared" ref="F184" si="134">SUM(F185,F188,F189,F190)</f>
        <v>28</v>
      </c>
      <c r="G184" s="136">
        <f t="shared" ref="G184:K184" si="135">SUM(G185,G188,G189,G190)</f>
        <v>37</v>
      </c>
      <c r="H184" s="136">
        <f t="shared" si="135"/>
        <v>14</v>
      </c>
      <c r="I184" s="136">
        <f t="shared" si="135"/>
        <v>11</v>
      </c>
      <c r="J184" s="136">
        <f t="shared" si="135"/>
        <v>12</v>
      </c>
      <c r="K184" s="136">
        <f t="shared" si="135"/>
        <v>28</v>
      </c>
      <c r="L184" s="136">
        <f t="shared" ref="L184:P184" si="136">SUM(L185,L188,L189,L190)</f>
        <v>40</v>
      </c>
      <c r="M184" s="136">
        <f t="shared" si="136"/>
        <v>13</v>
      </c>
      <c r="N184" s="136">
        <f t="shared" si="136"/>
        <v>15</v>
      </c>
      <c r="O184" s="136">
        <f t="shared" si="136"/>
        <v>12</v>
      </c>
      <c r="P184" s="136">
        <f t="shared" si="136"/>
        <v>28</v>
      </c>
      <c r="Q184" s="136">
        <f t="shared" ref="Q184:T184" si="137">SUM(Q185,Q188,Q189,Q190)</f>
        <v>28</v>
      </c>
      <c r="R184" s="136">
        <f t="shared" si="137"/>
        <v>8</v>
      </c>
      <c r="S184" s="136">
        <f t="shared" si="137"/>
        <v>10</v>
      </c>
      <c r="T184" s="136">
        <f t="shared" si="137"/>
        <v>10</v>
      </c>
      <c r="U184" s="136">
        <f t="shared" ref="U184:X184" si="138">SUM(U185,U188,U189,U190)</f>
        <v>28</v>
      </c>
      <c r="V184" s="136">
        <f t="shared" si="138"/>
        <v>40</v>
      </c>
      <c r="W184" s="136">
        <f t="shared" si="138"/>
        <v>14</v>
      </c>
      <c r="X184" s="136">
        <f t="shared" si="138"/>
        <v>13</v>
      </c>
      <c r="Y184" s="136">
        <f>SUM(Y185,Y188,Y189,Y190)</f>
        <v>13</v>
      </c>
      <c r="Z184" s="115" t="s">
        <v>341</v>
      </c>
      <c r="AA184" s="145"/>
    </row>
    <row r="185" spans="1:27" ht="21" customHeight="1">
      <c r="A185" s="75"/>
      <c r="B185" s="24" t="s">
        <v>339</v>
      </c>
      <c r="C185" s="55" t="s">
        <v>27</v>
      </c>
      <c r="D185" s="101">
        <f t="shared" ref="D185" si="139">SUM(D186:D187)</f>
        <v>80</v>
      </c>
      <c r="E185" s="136">
        <f t="shared" si="106"/>
        <v>113</v>
      </c>
      <c r="F185" s="136">
        <f t="shared" ref="F185" si="140">SUM(F186:F187)</f>
        <v>20</v>
      </c>
      <c r="G185" s="136">
        <f t="shared" ref="G185:K185" si="141">SUM(G186:G187)</f>
        <v>31</v>
      </c>
      <c r="H185" s="136">
        <f t="shared" si="141"/>
        <v>12</v>
      </c>
      <c r="I185" s="136">
        <f t="shared" si="141"/>
        <v>10</v>
      </c>
      <c r="J185" s="136">
        <f t="shared" si="141"/>
        <v>9</v>
      </c>
      <c r="K185" s="136">
        <f t="shared" si="141"/>
        <v>20</v>
      </c>
      <c r="L185" s="136">
        <f t="shared" ref="L185:P185" si="142">SUM(L186:L187)</f>
        <v>32</v>
      </c>
      <c r="M185" s="136">
        <f t="shared" si="142"/>
        <v>11</v>
      </c>
      <c r="N185" s="136">
        <f t="shared" si="142"/>
        <v>13</v>
      </c>
      <c r="O185" s="136">
        <f t="shared" si="142"/>
        <v>8</v>
      </c>
      <c r="P185" s="136">
        <f t="shared" si="142"/>
        <v>20</v>
      </c>
      <c r="Q185" s="136">
        <f t="shared" ref="Q185:T185" si="143">SUM(Q186:Q187)</f>
        <v>22</v>
      </c>
      <c r="R185" s="136">
        <f t="shared" si="143"/>
        <v>6</v>
      </c>
      <c r="S185" s="136">
        <f t="shared" si="143"/>
        <v>8</v>
      </c>
      <c r="T185" s="136">
        <f t="shared" si="143"/>
        <v>8</v>
      </c>
      <c r="U185" s="136">
        <f t="shared" ref="U185:X185" si="144">SUM(U186:U187)</f>
        <v>20</v>
      </c>
      <c r="V185" s="136">
        <f t="shared" si="144"/>
        <v>28</v>
      </c>
      <c r="W185" s="136">
        <f t="shared" si="144"/>
        <v>11</v>
      </c>
      <c r="X185" s="136">
        <f t="shared" si="144"/>
        <v>9</v>
      </c>
      <c r="Y185" s="136">
        <f>SUM(Y186:Y187)</f>
        <v>8</v>
      </c>
      <c r="Z185" s="114" t="s">
        <v>340</v>
      </c>
    </row>
    <row r="186" spans="1:27">
      <c r="A186" s="75"/>
      <c r="B186" s="24" t="s">
        <v>338</v>
      </c>
      <c r="C186" s="123" t="s">
        <v>27</v>
      </c>
      <c r="D186" s="101">
        <v>60</v>
      </c>
      <c r="E186" s="136">
        <f t="shared" si="106"/>
        <v>68</v>
      </c>
      <c r="F186" s="136">
        <v>15</v>
      </c>
      <c r="G186" s="136">
        <f t="shared" ref="G186:G189" si="145">SUM(H186:J186)</f>
        <v>20</v>
      </c>
      <c r="H186" s="153">
        <f>SUM([25]total_service!H186)</f>
        <v>9</v>
      </c>
      <c r="I186" s="153">
        <f>SUM([26]total_service!I186)</f>
        <v>7</v>
      </c>
      <c r="J186" s="153">
        <f>SUM([27]total_service!J186)</f>
        <v>4</v>
      </c>
      <c r="K186" s="136">
        <v>15</v>
      </c>
      <c r="L186" s="136">
        <f t="shared" ref="L186:L189" si="146">SUM(M186:O186)</f>
        <v>18</v>
      </c>
      <c r="M186" s="153">
        <f>SUM([28]total_service!M186)</f>
        <v>7</v>
      </c>
      <c r="N186" s="153">
        <f>SUM([29]total_service!N186)</f>
        <v>5</v>
      </c>
      <c r="O186" s="153">
        <f>SUM([30]total_service!O186)</f>
        <v>6</v>
      </c>
      <c r="P186" s="136">
        <v>15</v>
      </c>
      <c r="Q186" s="136">
        <f t="shared" ref="Q186:Q189" si="147">SUM(R186:T186)</f>
        <v>14</v>
      </c>
      <c r="R186" s="153">
        <f>SUM([31]total_service!R186)</f>
        <v>5</v>
      </c>
      <c r="S186" s="153">
        <f>SUM([32]total_service!S186)</f>
        <v>5</v>
      </c>
      <c r="T186" s="153">
        <f>SUM([33]total_service!T186)</f>
        <v>4</v>
      </c>
      <c r="U186" s="136">
        <v>15</v>
      </c>
      <c r="V186" s="136">
        <f t="shared" ref="V186:V189" si="148">SUM(W186:Y186)</f>
        <v>16</v>
      </c>
      <c r="W186" s="153">
        <f>SUM([34]total_service!W186)</f>
        <v>5</v>
      </c>
      <c r="X186" s="153">
        <f>SUM([35]total_service!X186)</f>
        <v>6</v>
      </c>
      <c r="Y186" s="153">
        <f>SUM([36]total_service!Y186)</f>
        <v>5</v>
      </c>
      <c r="AA186" s="145" t="s">
        <v>380</v>
      </c>
    </row>
    <row r="187" spans="1:27" ht="34.5">
      <c r="A187" s="75"/>
      <c r="B187" s="24" t="s">
        <v>267</v>
      </c>
      <c r="C187" s="53" t="s">
        <v>27</v>
      </c>
      <c r="D187" s="101">
        <v>20</v>
      </c>
      <c r="E187" s="136">
        <f t="shared" si="106"/>
        <v>45</v>
      </c>
      <c r="F187" s="136">
        <v>5</v>
      </c>
      <c r="G187" s="136">
        <f t="shared" si="145"/>
        <v>11</v>
      </c>
      <c r="H187" s="153">
        <f>SUM([25]total_service!H187)</f>
        <v>3</v>
      </c>
      <c r="I187" s="153">
        <f>SUM([26]total_service!I187)</f>
        <v>3</v>
      </c>
      <c r="J187" s="153">
        <f>SUM([27]total_service!J187)</f>
        <v>5</v>
      </c>
      <c r="K187" s="136">
        <v>5</v>
      </c>
      <c r="L187" s="136">
        <f t="shared" si="146"/>
        <v>14</v>
      </c>
      <c r="M187" s="153">
        <f>SUM([28]total_service!M187)</f>
        <v>4</v>
      </c>
      <c r="N187" s="153">
        <f>SUM([29]total_service!N187)</f>
        <v>8</v>
      </c>
      <c r="O187" s="153">
        <f>SUM([30]total_service!O187)</f>
        <v>2</v>
      </c>
      <c r="P187" s="136">
        <v>5</v>
      </c>
      <c r="Q187" s="136">
        <f t="shared" si="147"/>
        <v>8</v>
      </c>
      <c r="R187" s="153">
        <f>SUM([31]total_service!R187)</f>
        <v>1</v>
      </c>
      <c r="S187" s="153">
        <f>SUM([32]total_service!S187)</f>
        <v>3</v>
      </c>
      <c r="T187" s="153">
        <f>SUM([33]total_service!T187)</f>
        <v>4</v>
      </c>
      <c r="U187" s="136">
        <v>5</v>
      </c>
      <c r="V187" s="136">
        <f t="shared" si="148"/>
        <v>12</v>
      </c>
      <c r="W187" s="153">
        <f>SUM([34]total_service!W187)</f>
        <v>6</v>
      </c>
      <c r="X187" s="153">
        <f>SUM([35]total_service!X187)</f>
        <v>3</v>
      </c>
      <c r="Y187" s="153">
        <f>SUM([36]total_service!Y187)</f>
        <v>3</v>
      </c>
      <c r="AA187" s="145" t="s">
        <v>384</v>
      </c>
    </row>
    <row r="188" spans="1:27">
      <c r="A188" s="75"/>
      <c r="B188" s="24" t="s">
        <v>172</v>
      </c>
      <c r="C188" s="62" t="s">
        <v>27</v>
      </c>
      <c r="D188" s="101">
        <v>12</v>
      </c>
      <c r="E188" s="136">
        <f t="shared" si="106"/>
        <v>12</v>
      </c>
      <c r="F188" s="136">
        <v>3</v>
      </c>
      <c r="G188" s="136">
        <f t="shared" si="145"/>
        <v>3</v>
      </c>
      <c r="H188" s="153">
        <f>SUM([1]total_service!H188)</f>
        <v>1</v>
      </c>
      <c r="I188" s="153">
        <f>SUM([2]total_service!I188)</f>
        <v>1</v>
      </c>
      <c r="J188" s="153">
        <f>SUM([3]total_service!J188)</f>
        <v>1</v>
      </c>
      <c r="K188" s="136">
        <v>3</v>
      </c>
      <c r="L188" s="136">
        <f t="shared" si="146"/>
        <v>3</v>
      </c>
      <c r="M188" s="153">
        <f>SUM([4]total_service!M188)</f>
        <v>1</v>
      </c>
      <c r="N188" s="153">
        <f>SUM([5]total_service!N188)</f>
        <v>1</v>
      </c>
      <c r="O188" s="153">
        <f>SUM([6]total_service!O188)</f>
        <v>1</v>
      </c>
      <c r="P188" s="136">
        <v>3</v>
      </c>
      <c r="Q188" s="136">
        <f t="shared" si="147"/>
        <v>3</v>
      </c>
      <c r="R188" s="153">
        <f>SUM([7]total_service!R188)</f>
        <v>1</v>
      </c>
      <c r="S188" s="153">
        <f>SUM([8]total_service!S188)</f>
        <v>1</v>
      </c>
      <c r="T188" s="153">
        <f>SUM([9]total_service!T188)</f>
        <v>1</v>
      </c>
      <c r="U188" s="137">
        <v>3</v>
      </c>
      <c r="V188" s="136">
        <f t="shared" si="148"/>
        <v>3</v>
      </c>
      <c r="W188" s="153">
        <f>SUM([10]total_service!W188)</f>
        <v>1</v>
      </c>
      <c r="X188" s="153">
        <f>SUM([11]total_service!X188)</f>
        <v>1</v>
      </c>
      <c r="Y188" s="153">
        <f>SUM([12]total_service!Y188)</f>
        <v>1</v>
      </c>
      <c r="AA188" s="145" t="s">
        <v>376</v>
      </c>
    </row>
    <row r="189" spans="1:27">
      <c r="A189" s="75"/>
      <c r="B189" s="24" t="s">
        <v>241</v>
      </c>
      <c r="C189" s="55" t="s">
        <v>27</v>
      </c>
      <c r="D189" s="101">
        <v>20</v>
      </c>
      <c r="E189" s="136">
        <f t="shared" si="106"/>
        <v>20</v>
      </c>
      <c r="F189" s="136">
        <v>5</v>
      </c>
      <c r="G189" s="136">
        <f t="shared" si="145"/>
        <v>3</v>
      </c>
      <c r="H189" s="153">
        <f>SUM([13]total_service!H189)</f>
        <v>1</v>
      </c>
      <c r="I189" s="153">
        <f>SUM([14]total_service!I189)</f>
        <v>0</v>
      </c>
      <c r="J189" s="153">
        <f>SUM([15]total_service!J189)</f>
        <v>2</v>
      </c>
      <c r="K189" s="136">
        <v>5</v>
      </c>
      <c r="L189" s="136">
        <f t="shared" si="146"/>
        <v>5</v>
      </c>
      <c r="M189" s="153">
        <f>SUM([16]total_service!M189)</f>
        <v>1</v>
      </c>
      <c r="N189" s="153">
        <f>SUM([17]total_service!N189)</f>
        <v>1</v>
      </c>
      <c r="O189" s="153">
        <f>SUM([18]total_service!O189)</f>
        <v>3</v>
      </c>
      <c r="P189" s="136">
        <v>5</v>
      </c>
      <c r="Q189" s="136">
        <f t="shared" si="147"/>
        <v>3</v>
      </c>
      <c r="R189" s="153">
        <f>SUM([19]total_service!R189)</f>
        <v>1</v>
      </c>
      <c r="S189" s="153">
        <f>SUM([20]total_service!S189)</f>
        <v>1</v>
      </c>
      <c r="T189" s="153">
        <f>SUM([21]total_service!T189)</f>
        <v>1</v>
      </c>
      <c r="U189" s="137">
        <v>5</v>
      </c>
      <c r="V189" s="136">
        <f t="shared" si="148"/>
        <v>9</v>
      </c>
      <c r="W189" s="153">
        <f>SUM([22]total_service!W189)</f>
        <v>2</v>
      </c>
      <c r="X189" s="153">
        <f>SUM([23]total_service!X189)</f>
        <v>3</v>
      </c>
      <c r="Y189" s="153">
        <f>SUM([24]total_service!Y189)</f>
        <v>4</v>
      </c>
      <c r="AA189" s="145" t="s">
        <v>382</v>
      </c>
    </row>
    <row r="190" spans="1:27" hidden="1">
      <c r="A190" s="75"/>
      <c r="B190" s="24" t="s">
        <v>251</v>
      </c>
      <c r="C190" s="55" t="s">
        <v>27</v>
      </c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50"/>
      <c r="V190" s="101"/>
      <c r="W190" s="101"/>
      <c r="X190" s="101"/>
      <c r="Y190" s="101"/>
      <c r="AA190" s="145" t="s">
        <v>378</v>
      </c>
    </row>
    <row r="191" spans="1:27" hidden="1">
      <c r="A191" s="75"/>
      <c r="B191" s="24" t="s">
        <v>256</v>
      </c>
      <c r="C191" s="55" t="s">
        <v>164</v>
      </c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50"/>
      <c r="V191" s="101"/>
      <c r="W191" s="101"/>
      <c r="X191" s="101"/>
      <c r="Y191" s="101"/>
      <c r="AA191" s="145" t="s">
        <v>378</v>
      </c>
    </row>
    <row r="192" spans="1:27">
      <c r="A192" s="75"/>
      <c r="B192" s="23" t="s">
        <v>269</v>
      </c>
      <c r="C192" s="55" t="s">
        <v>27</v>
      </c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17" t="s">
        <v>342</v>
      </c>
      <c r="AA192" s="145"/>
    </row>
    <row r="193" spans="1:27">
      <c r="A193" s="75"/>
      <c r="B193" s="24" t="s">
        <v>270</v>
      </c>
      <c r="C193" s="55" t="s">
        <v>27</v>
      </c>
      <c r="D193" s="101">
        <v>2</v>
      </c>
      <c r="E193" s="136">
        <f t="shared" si="106"/>
        <v>1</v>
      </c>
      <c r="F193" s="136">
        <v>0</v>
      </c>
      <c r="G193" s="136">
        <f t="shared" ref="G193" si="149">SUM(H193:J193)</f>
        <v>0</v>
      </c>
      <c r="H193" s="153">
        <f>SUM([25]total_service!H193)</f>
        <v>0</v>
      </c>
      <c r="I193" s="153">
        <f>SUM([26]total_service!I193)</f>
        <v>0</v>
      </c>
      <c r="J193" s="153">
        <f>SUM([27]total_service!J193)</f>
        <v>0</v>
      </c>
      <c r="K193" s="136">
        <v>1</v>
      </c>
      <c r="L193" s="136">
        <f t="shared" ref="L193" si="150">SUM(M193:O193)</f>
        <v>0</v>
      </c>
      <c r="M193" s="153">
        <f>SUM([28]total_service!M193)</f>
        <v>0</v>
      </c>
      <c r="N193" s="153">
        <f>SUM([29]total_service!N193)</f>
        <v>0</v>
      </c>
      <c r="O193" s="153">
        <f>SUM([30]total_service!O193)</f>
        <v>0</v>
      </c>
      <c r="P193" s="136">
        <v>1</v>
      </c>
      <c r="Q193" s="136">
        <f t="shared" ref="Q193" si="151">SUM(R193:T193)</f>
        <v>1</v>
      </c>
      <c r="R193" s="153">
        <f>SUM([31]total_service!R193)</f>
        <v>1</v>
      </c>
      <c r="S193" s="153">
        <f>SUM([32]total_service!S193)</f>
        <v>0</v>
      </c>
      <c r="T193" s="153">
        <f>SUM([33]total_service!T193)</f>
        <v>0</v>
      </c>
      <c r="U193" s="137">
        <v>0</v>
      </c>
      <c r="V193" s="136">
        <f t="shared" ref="V193" si="152">SUM(W193:Y193)</f>
        <v>0</v>
      </c>
      <c r="W193" s="153">
        <f>SUM([34]total_service!W193)</f>
        <v>0</v>
      </c>
      <c r="X193" s="153">
        <f>SUM([35]total_service!X193)</f>
        <v>0</v>
      </c>
      <c r="Y193" s="153">
        <f>SUM([36]total_service!Y193)</f>
        <v>0</v>
      </c>
      <c r="AA193" s="145" t="s">
        <v>384</v>
      </c>
    </row>
    <row r="194" spans="1:27" ht="34.5" hidden="1">
      <c r="A194" s="75"/>
      <c r="B194" s="24" t="s">
        <v>271</v>
      </c>
      <c r="C194" s="55" t="s">
        <v>27</v>
      </c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AA194" s="148" t="s">
        <v>375</v>
      </c>
    </row>
    <row r="195" spans="1:27" ht="34.5">
      <c r="A195" s="75"/>
      <c r="B195" s="23" t="s">
        <v>173</v>
      </c>
      <c r="C195" s="50" t="s">
        <v>164</v>
      </c>
      <c r="D195" s="110">
        <v>150</v>
      </c>
      <c r="E195" s="136">
        <f t="shared" si="106"/>
        <v>150</v>
      </c>
      <c r="F195" s="136">
        <v>35</v>
      </c>
      <c r="G195" s="136">
        <f t="shared" ref="G195:J195" si="153">SUM(G196)</f>
        <v>51</v>
      </c>
      <c r="H195" s="136">
        <f t="shared" si="153"/>
        <v>27</v>
      </c>
      <c r="I195" s="136">
        <f t="shared" si="153"/>
        <v>17</v>
      </c>
      <c r="J195" s="136">
        <f t="shared" si="153"/>
        <v>7</v>
      </c>
      <c r="K195" s="136">
        <v>35</v>
      </c>
      <c r="L195" s="136">
        <f t="shared" ref="L195:O195" si="154">SUM(L196)</f>
        <v>20</v>
      </c>
      <c r="M195" s="136">
        <f t="shared" si="154"/>
        <v>7</v>
      </c>
      <c r="N195" s="136">
        <f t="shared" si="154"/>
        <v>0</v>
      </c>
      <c r="O195" s="136">
        <f t="shared" si="154"/>
        <v>13</v>
      </c>
      <c r="P195" s="136">
        <v>40</v>
      </c>
      <c r="Q195" s="136">
        <f t="shared" ref="Q195:T195" si="155">SUM(Q196)</f>
        <v>45</v>
      </c>
      <c r="R195" s="136">
        <f t="shared" si="155"/>
        <v>18</v>
      </c>
      <c r="S195" s="136">
        <f t="shared" si="155"/>
        <v>11</v>
      </c>
      <c r="T195" s="136">
        <f t="shared" si="155"/>
        <v>16</v>
      </c>
      <c r="U195" s="136">
        <v>40</v>
      </c>
      <c r="V195" s="136">
        <f t="shared" ref="V195:X195" si="156">SUM(V196)</f>
        <v>34</v>
      </c>
      <c r="W195" s="136">
        <f t="shared" si="156"/>
        <v>6</v>
      </c>
      <c r="X195" s="136">
        <f t="shared" si="156"/>
        <v>16</v>
      </c>
      <c r="Y195" s="136">
        <f>SUM(Y196)</f>
        <v>12</v>
      </c>
      <c r="Z195" s="124" t="s">
        <v>343</v>
      </c>
      <c r="AA195" s="145"/>
    </row>
    <row r="196" spans="1:27" ht="60.75" customHeight="1">
      <c r="A196" s="75"/>
      <c r="B196" s="32" t="s">
        <v>268</v>
      </c>
      <c r="C196" s="55" t="s">
        <v>164</v>
      </c>
      <c r="D196" s="110">
        <v>150</v>
      </c>
      <c r="E196" s="136">
        <f t="shared" si="106"/>
        <v>150</v>
      </c>
      <c r="F196" s="136">
        <v>35</v>
      </c>
      <c r="G196" s="136">
        <f t="shared" ref="G196" si="157">SUM(H196:J196)</f>
        <v>51</v>
      </c>
      <c r="H196" s="153">
        <f>SUM([25]total_service!H196)</f>
        <v>27</v>
      </c>
      <c r="I196" s="153">
        <f>SUM([26]total_service!I196)</f>
        <v>17</v>
      </c>
      <c r="J196" s="153">
        <f>SUM([27]total_service!J196)</f>
        <v>7</v>
      </c>
      <c r="K196" s="136">
        <v>35</v>
      </c>
      <c r="L196" s="136">
        <f t="shared" ref="L196" si="158">SUM(M196:O196)</f>
        <v>20</v>
      </c>
      <c r="M196" s="153">
        <f>SUM([28]total_service!M196)</f>
        <v>7</v>
      </c>
      <c r="N196" s="153">
        <f>SUM([29]total_service!N196)</f>
        <v>0</v>
      </c>
      <c r="O196" s="153">
        <f>SUM([30]total_service!O196)</f>
        <v>13</v>
      </c>
      <c r="P196" s="136">
        <v>40</v>
      </c>
      <c r="Q196" s="136">
        <f t="shared" ref="Q196" si="159">SUM(R196:T196)</f>
        <v>45</v>
      </c>
      <c r="R196" s="153">
        <f>SUM([31]total_service!R196)</f>
        <v>18</v>
      </c>
      <c r="S196" s="153">
        <f>SUM([32]total_service!S196)</f>
        <v>11</v>
      </c>
      <c r="T196" s="153">
        <f>SUM([33]total_service!T196)</f>
        <v>16</v>
      </c>
      <c r="U196" s="136">
        <v>40</v>
      </c>
      <c r="V196" s="136">
        <f t="shared" ref="V196" si="160">SUM(W196:Y196)</f>
        <v>34</v>
      </c>
      <c r="W196" s="153">
        <f>SUM([34]total_service!W196)</f>
        <v>6</v>
      </c>
      <c r="X196" s="153">
        <f>SUM([35]total_service!X196)</f>
        <v>16</v>
      </c>
      <c r="Y196" s="153">
        <f>SUM([36]total_service!Y196)</f>
        <v>12</v>
      </c>
      <c r="Z196" s="120"/>
      <c r="AA196" s="145" t="s">
        <v>384</v>
      </c>
    </row>
    <row r="197" spans="1:27">
      <c r="A197" s="75"/>
      <c r="B197" s="23" t="s">
        <v>174</v>
      </c>
      <c r="C197" s="50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50"/>
      <c r="V197" s="101"/>
      <c r="W197" s="101"/>
      <c r="X197" s="101"/>
      <c r="Y197" s="70"/>
      <c r="AA197" s="145"/>
    </row>
    <row r="198" spans="1:27" ht="34.5">
      <c r="A198" s="75"/>
      <c r="B198" s="23" t="s">
        <v>175</v>
      </c>
      <c r="C198" s="50" t="s">
        <v>27</v>
      </c>
      <c r="D198" s="101">
        <v>33</v>
      </c>
      <c r="E198" s="136">
        <f t="shared" ref="E198:E214" si="161">SUM(G198,L198,Q198,V198)</f>
        <v>13</v>
      </c>
      <c r="F198" s="136">
        <v>4</v>
      </c>
      <c r="G198" s="136">
        <f t="shared" ref="G198:J198" si="162">SUM(G199,G203,G211)</f>
        <v>3</v>
      </c>
      <c r="H198" s="136">
        <f t="shared" si="162"/>
        <v>1</v>
      </c>
      <c r="I198" s="136">
        <f t="shared" si="162"/>
        <v>1</v>
      </c>
      <c r="J198" s="136">
        <f t="shared" si="162"/>
        <v>1</v>
      </c>
      <c r="K198" s="136">
        <v>9</v>
      </c>
      <c r="L198" s="136">
        <f t="shared" ref="L198:O198" si="163">SUM(L199,L203,L211)</f>
        <v>4</v>
      </c>
      <c r="M198" s="136">
        <f t="shared" si="163"/>
        <v>1</v>
      </c>
      <c r="N198" s="136">
        <f t="shared" si="163"/>
        <v>3</v>
      </c>
      <c r="O198" s="136">
        <f t="shared" si="163"/>
        <v>0</v>
      </c>
      <c r="P198" s="136">
        <v>12</v>
      </c>
      <c r="Q198" s="136">
        <f t="shared" ref="Q198:T198" si="164">SUM(Q199,Q203,Q211)</f>
        <v>2</v>
      </c>
      <c r="R198" s="136">
        <f t="shared" si="164"/>
        <v>0</v>
      </c>
      <c r="S198" s="136">
        <f t="shared" si="164"/>
        <v>2</v>
      </c>
      <c r="T198" s="136">
        <f t="shared" si="164"/>
        <v>0</v>
      </c>
      <c r="U198" s="136">
        <f t="shared" ref="U198:X198" si="165">SUM(U199,U203,U211)</f>
        <v>4</v>
      </c>
      <c r="V198" s="136">
        <f t="shared" si="165"/>
        <v>4</v>
      </c>
      <c r="W198" s="136">
        <f t="shared" si="165"/>
        <v>3</v>
      </c>
      <c r="X198" s="136">
        <f t="shared" si="165"/>
        <v>1</v>
      </c>
      <c r="Y198" s="136">
        <f>SUM(Y199,Y203,Y211)</f>
        <v>0</v>
      </c>
      <c r="Z198" s="117" t="s">
        <v>344</v>
      </c>
      <c r="AA198" s="145"/>
    </row>
    <row r="199" spans="1:27" hidden="1">
      <c r="A199" s="75"/>
      <c r="B199" s="29" t="s">
        <v>176</v>
      </c>
      <c r="C199" s="50" t="s">
        <v>27</v>
      </c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50"/>
      <c r="V199" s="101"/>
      <c r="W199" s="101"/>
      <c r="X199" s="101"/>
      <c r="Y199" s="101"/>
      <c r="Z199" s="115" t="s">
        <v>345</v>
      </c>
      <c r="AA199" s="145"/>
    </row>
    <row r="200" spans="1:27" ht="20.25" hidden="1" customHeight="1">
      <c r="A200" s="75"/>
      <c r="B200" s="24" t="s">
        <v>177</v>
      </c>
      <c r="C200" s="55" t="s">
        <v>27</v>
      </c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AA200" s="145" t="s">
        <v>383</v>
      </c>
    </row>
    <row r="201" spans="1:27" ht="39" hidden="1" customHeight="1">
      <c r="A201" s="75"/>
      <c r="B201" s="24" t="s">
        <v>178</v>
      </c>
      <c r="C201" s="55" t="s">
        <v>27</v>
      </c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AA201" s="145" t="s">
        <v>379</v>
      </c>
    </row>
    <row r="202" spans="1:27" ht="34.5" hidden="1">
      <c r="A202" s="99"/>
      <c r="B202" s="26" t="s">
        <v>179</v>
      </c>
      <c r="C202" s="63" t="s">
        <v>27</v>
      </c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AA202" s="145" t="s">
        <v>385</v>
      </c>
    </row>
    <row r="203" spans="1:27" ht="24.75" customHeight="1">
      <c r="A203" s="100"/>
      <c r="B203" s="31" t="s">
        <v>180</v>
      </c>
      <c r="C203" s="59" t="s">
        <v>27</v>
      </c>
      <c r="D203" s="101">
        <f t="shared" ref="D203" si="166">SUM(D204:D210)</f>
        <v>7</v>
      </c>
      <c r="E203" s="136">
        <f t="shared" si="161"/>
        <v>7</v>
      </c>
      <c r="F203" s="136">
        <f t="shared" ref="F203" si="167">SUM(F204:F210)</f>
        <v>0</v>
      </c>
      <c r="G203" s="136">
        <f t="shared" ref="G203:K203" si="168">SUM(G204:G210)</f>
        <v>1</v>
      </c>
      <c r="H203" s="136">
        <f t="shared" si="168"/>
        <v>0</v>
      </c>
      <c r="I203" s="136">
        <f t="shared" si="168"/>
        <v>0</v>
      </c>
      <c r="J203" s="136">
        <f t="shared" si="168"/>
        <v>1</v>
      </c>
      <c r="K203" s="136">
        <f t="shared" si="168"/>
        <v>3</v>
      </c>
      <c r="L203" s="136">
        <f t="shared" ref="L203:P203" si="169">SUM(L204:L210)</f>
        <v>2</v>
      </c>
      <c r="M203" s="136">
        <f t="shared" si="169"/>
        <v>0</v>
      </c>
      <c r="N203" s="136">
        <f t="shared" si="169"/>
        <v>2</v>
      </c>
      <c r="O203" s="136">
        <f t="shared" si="169"/>
        <v>0</v>
      </c>
      <c r="P203" s="136">
        <f t="shared" si="169"/>
        <v>2</v>
      </c>
      <c r="Q203" s="136">
        <f t="shared" ref="Q203:T203" si="170">SUM(Q204:Q210)</f>
        <v>1</v>
      </c>
      <c r="R203" s="136">
        <f t="shared" si="170"/>
        <v>0</v>
      </c>
      <c r="S203" s="136">
        <f t="shared" si="170"/>
        <v>1</v>
      </c>
      <c r="T203" s="136">
        <f t="shared" si="170"/>
        <v>0</v>
      </c>
      <c r="U203" s="136">
        <f t="shared" ref="U203:X203" si="171">SUM(U204:U210)</f>
        <v>2</v>
      </c>
      <c r="V203" s="136">
        <f t="shared" si="171"/>
        <v>3</v>
      </c>
      <c r="W203" s="136">
        <f t="shared" si="171"/>
        <v>2</v>
      </c>
      <c r="X203" s="136">
        <f t="shared" si="171"/>
        <v>1</v>
      </c>
      <c r="Y203" s="136">
        <f>SUM(Y204:Y210)</f>
        <v>0</v>
      </c>
      <c r="Z203" s="115" t="s">
        <v>346</v>
      </c>
      <c r="AA203" s="145"/>
    </row>
    <row r="204" spans="1:27" hidden="1">
      <c r="A204" s="75"/>
      <c r="B204" s="24" t="s">
        <v>181</v>
      </c>
      <c r="C204" s="55" t="s">
        <v>27</v>
      </c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50"/>
      <c r="V204" s="101"/>
      <c r="W204" s="101"/>
      <c r="X204" s="101"/>
      <c r="Y204" s="101"/>
      <c r="AA204" s="145" t="s">
        <v>383</v>
      </c>
    </row>
    <row r="205" spans="1:27" hidden="1">
      <c r="A205" s="75"/>
      <c r="B205" s="24" t="s">
        <v>182</v>
      </c>
      <c r="C205" s="55" t="s">
        <v>27</v>
      </c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50"/>
      <c r="V205" s="101"/>
      <c r="W205" s="101"/>
      <c r="X205" s="101"/>
      <c r="Y205" s="101"/>
      <c r="AA205" s="145" t="s">
        <v>374</v>
      </c>
    </row>
    <row r="206" spans="1:27" hidden="1">
      <c r="A206" s="75"/>
      <c r="B206" s="33" t="s">
        <v>183</v>
      </c>
      <c r="C206" s="49" t="s">
        <v>27</v>
      </c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50"/>
      <c r="V206" s="101"/>
      <c r="W206" s="101"/>
      <c r="X206" s="101"/>
      <c r="Y206" s="101"/>
      <c r="AA206" s="145" t="s">
        <v>379</v>
      </c>
    </row>
    <row r="207" spans="1:27">
      <c r="A207" s="75"/>
      <c r="B207" s="24" t="s">
        <v>184</v>
      </c>
      <c r="C207" s="55" t="s">
        <v>27</v>
      </c>
      <c r="D207" s="101">
        <v>3</v>
      </c>
      <c r="E207" s="136">
        <f t="shared" si="161"/>
        <v>3</v>
      </c>
      <c r="F207" s="136">
        <v>0</v>
      </c>
      <c r="G207" s="136">
        <f t="shared" ref="G207:G209" si="172">SUM(H207:J207)</f>
        <v>0</v>
      </c>
      <c r="H207" s="153">
        <f>SUM([25]total_service!H207)</f>
        <v>0</v>
      </c>
      <c r="I207" s="153">
        <f>SUM([26]total_service!I207)</f>
        <v>0</v>
      </c>
      <c r="J207" s="153">
        <f>SUM([27]total_service!J207)</f>
        <v>0</v>
      </c>
      <c r="K207" s="136">
        <v>1</v>
      </c>
      <c r="L207" s="136">
        <f t="shared" ref="L207:L209" si="173">SUM(M207:O207)</f>
        <v>1</v>
      </c>
      <c r="M207" s="153">
        <f>SUM([28]total_service!M207)</f>
        <v>0</v>
      </c>
      <c r="N207" s="153">
        <f>SUM([29]total_service!N207)</f>
        <v>1</v>
      </c>
      <c r="O207" s="153">
        <f>SUM([30]total_service!O207)</f>
        <v>0</v>
      </c>
      <c r="P207" s="136">
        <v>1</v>
      </c>
      <c r="Q207" s="136">
        <f t="shared" ref="Q207:Q209" si="174">SUM(R207:T207)</f>
        <v>1</v>
      </c>
      <c r="R207" s="153">
        <f>SUM([31]total_service!R207)</f>
        <v>0</v>
      </c>
      <c r="S207" s="153">
        <f>SUM([32]total_service!S207)</f>
        <v>1</v>
      </c>
      <c r="T207" s="153">
        <f>SUM([33]total_service!T207)</f>
        <v>0</v>
      </c>
      <c r="U207" s="137">
        <v>1</v>
      </c>
      <c r="V207" s="136">
        <f t="shared" ref="V207:V209" si="175">SUM(W207:Y207)</f>
        <v>1</v>
      </c>
      <c r="W207" s="153">
        <f>SUM([34]total_service!W207)</f>
        <v>0</v>
      </c>
      <c r="X207" s="153">
        <f>SUM([35]total_service!X207)</f>
        <v>1</v>
      </c>
      <c r="Y207" s="153">
        <f>SUM([36]total_service!Y207)</f>
        <v>0</v>
      </c>
      <c r="AA207" s="145" t="s">
        <v>380</v>
      </c>
    </row>
    <row r="208" spans="1:27">
      <c r="A208" s="75"/>
      <c r="B208" s="24" t="s">
        <v>185</v>
      </c>
      <c r="C208" s="55" t="s">
        <v>27</v>
      </c>
      <c r="D208" s="101">
        <v>2</v>
      </c>
      <c r="E208" s="136">
        <f t="shared" si="161"/>
        <v>3</v>
      </c>
      <c r="F208" s="136">
        <v>0</v>
      </c>
      <c r="G208" s="136">
        <f t="shared" si="172"/>
        <v>1</v>
      </c>
      <c r="H208" s="153">
        <f>SUM([1]total_service!H208)</f>
        <v>0</v>
      </c>
      <c r="I208" s="153">
        <f>SUM([2]total_service!I208)</f>
        <v>0</v>
      </c>
      <c r="J208" s="153">
        <f>SUM([3]total_service!J208)</f>
        <v>1</v>
      </c>
      <c r="K208" s="136">
        <v>1</v>
      </c>
      <c r="L208" s="136">
        <f t="shared" si="173"/>
        <v>1</v>
      </c>
      <c r="M208" s="153">
        <f>SUM([4]total_service!M208)</f>
        <v>0</v>
      </c>
      <c r="N208" s="153">
        <f>SUM([5]total_service!N208)</f>
        <v>1</v>
      </c>
      <c r="O208" s="153">
        <f>SUM([6]total_service!O208)</f>
        <v>0</v>
      </c>
      <c r="P208" s="136">
        <v>0</v>
      </c>
      <c r="Q208" s="136">
        <f t="shared" si="174"/>
        <v>0</v>
      </c>
      <c r="R208" s="153">
        <f>SUM([7]total_service!R208)</f>
        <v>0</v>
      </c>
      <c r="S208" s="153">
        <f>SUM([8]total_service!S208)</f>
        <v>0</v>
      </c>
      <c r="T208" s="153">
        <f>SUM([9]total_service!T208)</f>
        <v>0</v>
      </c>
      <c r="U208" s="137">
        <v>1</v>
      </c>
      <c r="V208" s="136">
        <f t="shared" si="175"/>
        <v>1</v>
      </c>
      <c r="W208" s="153">
        <f>SUM([10]total_service!W208)</f>
        <v>1</v>
      </c>
      <c r="X208" s="153">
        <f>SUM([11]total_service!X208)</f>
        <v>0</v>
      </c>
      <c r="Y208" s="153">
        <f>SUM([12]total_service!Y208)</f>
        <v>0</v>
      </c>
      <c r="AA208" s="145" t="s">
        <v>376</v>
      </c>
    </row>
    <row r="209" spans="1:27">
      <c r="A209" s="75"/>
      <c r="B209" s="24" t="s">
        <v>186</v>
      </c>
      <c r="C209" s="55" t="s">
        <v>27</v>
      </c>
      <c r="D209" s="101">
        <v>2</v>
      </c>
      <c r="E209" s="136">
        <f t="shared" si="161"/>
        <v>1</v>
      </c>
      <c r="F209" s="136">
        <v>0</v>
      </c>
      <c r="G209" s="136">
        <f t="shared" si="172"/>
        <v>0</v>
      </c>
      <c r="H209" s="153">
        <f>SUM([13]total_service!H209)</f>
        <v>0</v>
      </c>
      <c r="I209" s="153">
        <f>SUM([14]total_service!I209)</f>
        <v>0</v>
      </c>
      <c r="J209" s="153">
        <f>SUM([15]total_service!J209)</f>
        <v>0</v>
      </c>
      <c r="K209" s="136">
        <v>1</v>
      </c>
      <c r="L209" s="136">
        <f t="shared" si="173"/>
        <v>0</v>
      </c>
      <c r="M209" s="153">
        <f>SUM([16]total_service!M209)</f>
        <v>0</v>
      </c>
      <c r="N209" s="153">
        <f>SUM([17]total_service!N209)</f>
        <v>0</v>
      </c>
      <c r="O209" s="153">
        <f>SUM([18]total_service!O209)</f>
        <v>0</v>
      </c>
      <c r="P209" s="136">
        <v>1</v>
      </c>
      <c r="Q209" s="136">
        <f t="shared" si="174"/>
        <v>0</v>
      </c>
      <c r="R209" s="153">
        <f>SUM([19]total_service!R209)</f>
        <v>0</v>
      </c>
      <c r="S209" s="153">
        <f>SUM([20]total_service!S209)</f>
        <v>0</v>
      </c>
      <c r="T209" s="153">
        <f>SUM([21]total_service!T209)</f>
        <v>0</v>
      </c>
      <c r="U209" s="137">
        <v>0</v>
      </c>
      <c r="V209" s="136">
        <f t="shared" si="175"/>
        <v>1</v>
      </c>
      <c r="W209" s="153">
        <f>SUM([22]total_service!W209)</f>
        <v>1</v>
      </c>
      <c r="X209" s="153">
        <f>SUM([23]total_service!X209)</f>
        <v>0</v>
      </c>
      <c r="Y209" s="153">
        <f>SUM([24]total_service!Y209)</f>
        <v>0</v>
      </c>
      <c r="AA209" s="145" t="s">
        <v>382</v>
      </c>
    </row>
    <row r="210" spans="1:27" hidden="1">
      <c r="A210" s="75"/>
      <c r="B210" s="24" t="s">
        <v>187</v>
      </c>
      <c r="C210" s="55" t="s">
        <v>27</v>
      </c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50"/>
      <c r="V210" s="101"/>
      <c r="W210" s="101"/>
      <c r="X210" s="101"/>
      <c r="Y210" s="70"/>
      <c r="AA210" s="145" t="s">
        <v>385</v>
      </c>
    </row>
    <row r="211" spans="1:27" ht="34.5">
      <c r="A211" s="75"/>
      <c r="B211" s="29" t="s">
        <v>188</v>
      </c>
      <c r="C211" s="50" t="s">
        <v>27</v>
      </c>
      <c r="D211" s="101">
        <f t="shared" ref="D211" si="176">SUM(D212:D217)</f>
        <v>4</v>
      </c>
      <c r="E211" s="136">
        <f t="shared" si="161"/>
        <v>6</v>
      </c>
      <c r="F211" s="136">
        <f t="shared" ref="F211" si="177">SUM(F212:F217)</f>
        <v>0</v>
      </c>
      <c r="G211" s="136">
        <f t="shared" ref="G211:K211" si="178">SUM(G212:G217)</f>
        <v>2</v>
      </c>
      <c r="H211" s="136">
        <f t="shared" si="178"/>
        <v>1</v>
      </c>
      <c r="I211" s="136">
        <f t="shared" si="178"/>
        <v>1</v>
      </c>
      <c r="J211" s="136">
        <f t="shared" si="178"/>
        <v>0</v>
      </c>
      <c r="K211" s="136">
        <f t="shared" si="178"/>
        <v>2</v>
      </c>
      <c r="L211" s="136">
        <f t="shared" ref="L211:P211" si="179">SUM(L212:L217)</f>
        <v>2</v>
      </c>
      <c r="M211" s="136">
        <f t="shared" si="179"/>
        <v>1</v>
      </c>
      <c r="N211" s="136">
        <f t="shared" si="179"/>
        <v>1</v>
      </c>
      <c r="O211" s="136">
        <f t="shared" si="179"/>
        <v>0</v>
      </c>
      <c r="P211" s="136">
        <f t="shared" si="179"/>
        <v>0</v>
      </c>
      <c r="Q211" s="136">
        <f t="shared" ref="Q211:T211" si="180">SUM(Q212:Q217)</f>
        <v>1</v>
      </c>
      <c r="R211" s="136">
        <f t="shared" si="180"/>
        <v>0</v>
      </c>
      <c r="S211" s="136">
        <f t="shared" si="180"/>
        <v>1</v>
      </c>
      <c r="T211" s="136">
        <f t="shared" si="180"/>
        <v>0</v>
      </c>
      <c r="U211" s="136">
        <f t="shared" ref="U211:X211" si="181">SUM(U212:U217)</f>
        <v>2</v>
      </c>
      <c r="V211" s="136">
        <f t="shared" si="181"/>
        <v>1</v>
      </c>
      <c r="W211" s="136">
        <f t="shared" si="181"/>
        <v>1</v>
      </c>
      <c r="X211" s="136">
        <f t="shared" si="181"/>
        <v>0</v>
      </c>
      <c r="Y211" s="136">
        <f>SUM(Y212:Y217)</f>
        <v>0</v>
      </c>
      <c r="Z211" s="115" t="s">
        <v>347</v>
      </c>
      <c r="AA211" s="145"/>
    </row>
    <row r="212" spans="1:27" ht="34.5" hidden="1">
      <c r="A212" s="75"/>
      <c r="B212" s="24" t="s">
        <v>189</v>
      </c>
      <c r="C212" s="55" t="s">
        <v>27</v>
      </c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70"/>
      <c r="AA212" s="148" t="s">
        <v>383</v>
      </c>
    </row>
    <row r="213" spans="1:27">
      <c r="A213" s="75"/>
      <c r="B213" s="24" t="s">
        <v>190</v>
      </c>
      <c r="C213" s="55" t="s">
        <v>27</v>
      </c>
      <c r="D213" s="101">
        <v>2</v>
      </c>
      <c r="E213" s="136">
        <f t="shared" si="161"/>
        <v>3</v>
      </c>
      <c r="F213" s="136">
        <v>0</v>
      </c>
      <c r="G213" s="136">
        <f t="shared" ref="G213:G214" si="182">SUM(H213:J213)</f>
        <v>1</v>
      </c>
      <c r="H213" s="153">
        <f>SUM([25]total_service!H213)</f>
        <v>1</v>
      </c>
      <c r="I213" s="153">
        <f>SUM([26]total_service!I213)</f>
        <v>0</v>
      </c>
      <c r="J213" s="153">
        <f>SUM([27]total_service!J213)</f>
        <v>0</v>
      </c>
      <c r="K213" s="136">
        <v>1</v>
      </c>
      <c r="L213" s="136">
        <f t="shared" ref="L213:L214" si="183">SUM(M213:O213)</f>
        <v>1</v>
      </c>
      <c r="M213" s="153">
        <f>SUM([28]total_service!M213)</f>
        <v>1</v>
      </c>
      <c r="N213" s="153">
        <f>SUM([29]total_service!N213)</f>
        <v>0</v>
      </c>
      <c r="O213" s="153">
        <f>SUM([30]total_service!O213)</f>
        <v>0</v>
      </c>
      <c r="P213" s="136">
        <v>0</v>
      </c>
      <c r="Q213" s="136">
        <f t="shared" ref="Q213:Q214" si="184">SUM(R213:T213)</f>
        <v>1</v>
      </c>
      <c r="R213" s="153">
        <f>SUM([31]total_service!R213)</f>
        <v>0</v>
      </c>
      <c r="S213" s="153">
        <f>SUM([32]total_service!S213)</f>
        <v>1</v>
      </c>
      <c r="T213" s="153">
        <f>SUM([33]total_service!T213)</f>
        <v>0</v>
      </c>
      <c r="U213" s="137">
        <v>1</v>
      </c>
      <c r="V213" s="136">
        <f t="shared" ref="V213:V214" si="185">SUM(W213:Y213)</f>
        <v>0</v>
      </c>
      <c r="W213" s="153">
        <f>SUM([34]total_service!W213)</f>
        <v>0</v>
      </c>
      <c r="X213" s="153">
        <f>SUM([35]total_service!X213)</f>
        <v>0</v>
      </c>
      <c r="Y213" s="153">
        <f>SUM([36]total_service!Y213)</f>
        <v>0</v>
      </c>
      <c r="AA213" s="145" t="s">
        <v>380</v>
      </c>
    </row>
    <row r="214" spans="1:27" ht="18" thickBot="1">
      <c r="A214" s="75"/>
      <c r="B214" s="24" t="s">
        <v>191</v>
      </c>
      <c r="C214" s="55" t="s">
        <v>27</v>
      </c>
      <c r="D214" s="101">
        <v>2</v>
      </c>
      <c r="E214" s="136">
        <f t="shared" si="161"/>
        <v>3</v>
      </c>
      <c r="F214" s="136">
        <v>0</v>
      </c>
      <c r="G214" s="136">
        <f t="shared" si="182"/>
        <v>1</v>
      </c>
      <c r="H214" s="153">
        <f>SUM([1]total_service!H214)</f>
        <v>0</v>
      </c>
      <c r="I214" s="153">
        <f>SUM([2]total_service!I214)</f>
        <v>1</v>
      </c>
      <c r="J214" s="153">
        <f>SUM([3]total_service!J214)</f>
        <v>0</v>
      </c>
      <c r="K214" s="136">
        <v>1</v>
      </c>
      <c r="L214" s="136">
        <f t="shared" si="183"/>
        <v>1</v>
      </c>
      <c r="M214" s="153">
        <f>SUM([4]total_service!M214)</f>
        <v>0</v>
      </c>
      <c r="N214" s="153">
        <f>SUM([5]total_service!N214)</f>
        <v>1</v>
      </c>
      <c r="O214" s="153">
        <f>SUM([6]total_service!O214)</f>
        <v>0</v>
      </c>
      <c r="P214" s="136">
        <v>0</v>
      </c>
      <c r="Q214" s="136">
        <f t="shared" si="184"/>
        <v>0</v>
      </c>
      <c r="R214" s="153">
        <f>SUM([7]total_service!R214)</f>
        <v>0</v>
      </c>
      <c r="S214" s="153">
        <f>SUM([8]total_service!S214)</f>
        <v>0</v>
      </c>
      <c r="T214" s="153">
        <f>SUM([9]total_service!T214)</f>
        <v>0</v>
      </c>
      <c r="U214" s="137">
        <v>1</v>
      </c>
      <c r="V214" s="136">
        <f t="shared" si="185"/>
        <v>1</v>
      </c>
      <c r="W214" s="153">
        <f>SUM([10]total_service!W214)</f>
        <v>1</v>
      </c>
      <c r="X214" s="153">
        <f>SUM([11]total_service!X214)</f>
        <v>0</v>
      </c>
      <c r="Y214" s="153">
        <f>SUM([12]total_service!Y214)</f>
        <v>0</v>
      </c>
      <c r="AA214" s="145" t="s">
        <v>376</v>
      </c>
    </row>
    <row r="215" spans="1:27" hidden="1">
      <c r="A215" s="75"/>
      <c r="B215" s="24" t="s">
        <v>192</v>
      </c>
      <c r="C215" s="55" t="s">
        <v>27</v>
      </c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50"/>
      <c r="V215" s="101"/>
      <c r="W215" s="101"/>
      <c r="X215" s="101"/>
      <c r="Y215" s="101"/>
      <c r="Z215" s="155"/>
      <c r="AA215" s="145" t="s">
        <v>385</v>
      </c>
    </row>
    <row r="216" spans="1:27" hidden="1">
      <c r="A216" s="75"/>
      <c r="B216" s="24" t="s">
        <v>193</v>
      </c>
      <c r="C216" s="55" t="s">
        <v>27</v>
      </c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50"/>
      <c r="V216" s="101"/>
      <c r="W216" s="101"/>
      <c r="X216" s="101"/>
      <c r="Y216" s="101"/>
      <c r="Z216" s="155"/>
      <c r="AA216" s="145" t="s">
        <v>383</v>
      </c>
    </row>
    <row r="217" spans="1:27" hidden="1">
      <c r="A217" s="75"/>
      <c r="B217" s="24" t="s">
        <v>194</v>
      </c>
      <c r="C217" s="55" t="s">
        <v>27</v>
      </c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50"/>
      <c r="V217" s="101"/>
      <c r="W217" s="101"/>
      <c r="X217" s="101"/>
      <c r="Y217" s="101"/>
      <c r="Z217" s="155"/>
      <c r="AA217" s="145" t="s">
        <v>383</v>
      </c>
    </row>
    <row r="218" spans="1:27" ht="34.5" hidden="1">
      <c r="A218" s="99"/>
      <c r="B218" s="23" t="s">
        <v>243</v>
      </c>
      <c r="C218" s="50" t="s">
        <v>27</v>
      </c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55"/>
      <c r="AA218" s="145" t="s">
        <v>375</v>
      </c>
    </row>
    <row r="219" spans="1:27" ht="34.5" hidden="1">
      <c r="A219" s="99"/>
      <c r="B219" s="90" t="s">
        <v>242</v>
      </c>
      <c r="C219" s="9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01"/>
      <c r="R219" s="151"/>
      <c r="S219" s="151"/>
      <c r="T219" s="151"/>
      <c r="U219" s="152"/>
      <c r="V219" s="101"/>
      <c r="W219" s="151"/>
      <c r="X219" s="151"/>
      <c r="Y219" s="151"/>
      <c r="Z219" s="155"/>
      <c r="AA219" s="145"/>
    </row>
    <row r="220" spans="1:27" s="85" customFormat="1" hidden="1">
      <c r="A220" s="128"/>
      <c r="B220" s="129" t="s">
        <v>259</v>
      </c>
      <c r="C220" s="130" t="s">
        <v>27</v>
      </c>
      <c r="D220" s="110"/>
      <c r="E220" s="101"/>
      <c r="F220" s="110"/>
      <c r="G220" s="101"/>
      <c r="H220" s="110"/>
      <c r="I220" s="110"/>
      <c r="J220" s="110"/>
      <c r="K220" s="110"/>
      <c r="L220" s="101"/>
      <c r="M220" s="110"/>
      <c r="N220" s="110"/>
      <c r="O220" s="110"/>
      <c r="P220" s="110"/>
      <c r="Q220" s="101"/>
      <c r="R220" s="110"/>
      <c r="S220" s="110"/>
      <c r="T220" s="110"/>
      <c r="U220" s="154"/>
      <c r="V220" s="101"/>
      <c r="W220" s="110"/>
      <c r="X220" s="110"/>
      <c r="Y220" s="110"/>
      <c r="Z220" s="156"/>
      <c r="AA220" s="147" t="s">
        <v>375</v>
      </c>
    </row>
    <row r="221" spans="1:27" s="85" customFormat="1" ht="35.25" hidden="1" thickBot="1">
      <c r="A221" s="102"/>
      <c r="B221" s="103" t="s">
        <v>257</v>
      </c>
      <c r="C221" s="104" t="s">
        <v>258</v>
      </c>
      <c r="D221" s="157"/>
      <c r="E221" s="101"/>
      <c r="F221" s="157"/>
      <c r="G221" s="101"/>
      <c r="H221" s="157"/>
      <c r="I221" s="157"/>
      <c r="J221" s="157"/>
      <c r="K221" s="157"/>
      <c r="L221" s="101"/>
      <c r="M221" s="157"/>
      <c r="N221" s="157"/>
      <c r="O221" s="157"/>
      <c r="P221" s="157"/>
      <c r="Q221" s="101"/>
      <c r="R221" s="157"/>
      <c r="S221" s="157"/>
      <c r="T221" s="157"/>
      <c r="U221" s="157"/>
      <c r="V221" s="101"/>
      <c r="W221" s="157"/>
      <c r="X221" s="157"/>
      <c r="Y221" s="157"/>
      <c r="Z221" s="156"/>
      <c r="AA221" s="147" t="s">
        <v>375</v>
      </c>
    </row>
    <row r="222" spans="1:27" ht="21.75" customHeight="1" thickTop="1" thickBot="1">
      <c r="A222" s="176" t="s">
        <v>9</v>
      </c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8"/>
      <c r="V222" s="134"/>
      <c r="W222" s="134"/>
      <c r="X222" s="134"/>
      <c r="Y222" s="134"/>
      <c r="AA222" s="145"/>
    </row>
    <row r="223" spans="1:27" ht="35.25" thickTop="1">
      <c r="A223" s="74" t="s">
        <v>195</v>
      </c>
      <c r="B223" s="35" t="s">
        <v>196</v>
      </c>
      <c r="C223" s="53"/>
      <c r="D223" s="15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9"/>
      <c r="V223" s="88"/>
      <c r="W223" s="88"/>
      <c r="X223" s="88"/>
      <c r="Y223" s="88"/>
      <c r="AA223" s="145"/>
    </row>
    <row r="224" spans="1:27">
      <c r="A224" s="75"/>
      <c r="B224" s="36" t="s">
        <v>197</v>
      </c>
      <c r="C224" s="55"/>
      <c r="D224" s="101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1"/>
      <c r="V224" s="70"/>
      <c r="W224" s="70"/>
      <c r="X224" s="70"/>
      <c r="Y224" s="70"/>
      <c r="AA224" s="145"/>
    </row>
    <row r="225" spans="1:27">
      <c r="A225" s="14"/>
      <c r="B225" s="19" t="s">
        <v>198</v>
      </c>
      <c r="C225" s="54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50"/>
      <c r="V225" s="101"/>
      <c r="W225" s="101"/>
      <c r="X225" s="101"/>
      <c r="Y225" s="101"/>
      <c r="AA225" s="145"/>
    </row>
    <row r="226" spans="1:27" ht="34.5" hidden="1">
      <c r="A226" s="14"/>
      <c r="B226" s="14" t="s">
        <v>199</v>
      </c>
      <c r="C226" s="49" t="s">
        <v>200</v>
      </c>
      <c r="D226" s="101" t="s">
        <v>217</v>
      </c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14" t="s">
        <v>349</v>
      </c>
      <c r="AA226" s="145"/>
    </row>
    <row r="227" spans="1:27" ht="11.25" customHeight="1">
      <c r="A227" s="14"/>
      <c r="B227" s="14"/>
      <c r="C227" s="49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50"/>
      <c r="V227" s="101"/>
      <c r="W227" s="101"/>
      <c r="X227" s="101"/>
      <c r="Y227" s="101"/>
      <c r="AA227" s="145"/>
    </row>
    <row r="228" spans="1:27" ht="34.5">
      <c r="A228" s="20"/>
      <c r="B228" s="37" t="s">
        <v>278</v>
      </c>
      <c r="C228" s="49" t="s">
        <v>54</v>
      </c>
      <c r="D228" s="101">
        <v>90</v>
      </c>
      <c r="E228" s="101">
        <f>SUM(G228,L228,Q228,V228)</f>
        <v>5.4455445544554451</v>
      </c>
      <c r="F228" s="101"/>
      <c r="G228" s="101">
        <f t="shared" ref="G228:J228" si="186">SUM(G240*100/1010)</f>
        <v>1.5841584158415842</v>
      </c>
      <c r="H228" s="101">
        <f t="shared" si="186"/>
        <v>0.49504950495049505</v>
      </c>
      <c r="I228" s="101">
        <f t="shared" si="186"/>
        <v>0.49504950495049505</v>
      </c>
      <c r="J228" s="101">
        <f t="shared" si="186"/>
        <v>0.59405940594059403</v>
      </c>
      <c r="K228" s="101">
        <v>45</v>
      </c>
      <c r="L228" s="101">
        <f t="shared" ref="L228:O228" si="187">SUM(L240*100/1010)</f>
        <v>1.386138613861386</v>
      </c>
      <c r="M228" s="101">
        <f t="shared" si="187"/>
        <v>0.49504950495049505</v>
      </c>
      <c r="N228" s="101">
        <f t="shared" si="187"/>
        <v>0.39603960396039606</v>
      </c>
      <c r="O228" s="101">
        <f t="shared" si="187"/>
        <v>0.49504950495049505</v>
      </c>
      <c r="P228" s="101"/>
      <c r="Q228" s="101">
        <f t="shared" ref="Q228:T228" si="188">SUM(Q240*100/1010)</f>
        <v>0.49504950495049505</v>
      </c>
      <c r="R228" s="101">
        <f t="shared" si="188"/>
        <v>0</v>
      </c>
      <c r="S228" s="101">
        <f t="shared" si="188"/>
        <v>0.49504950495049505</v>
      </c>
      <c r="T228" s="101">
        <f t="shared" si="188"/>
        <v>0</v>
      </c>
      <c r="U228" s="101">
        <v>90</v>
      </c>
      <c r="V228" s="101">
        <f t="shared" ref="V228:X228" si="189">SUM(V240*100/1010)</f>
        <v>1.9801980198019802</v>
      </c>
      <c r="W228" s="101">
        <f t="shared" si="189"/>
        <v>0.99009900990099009</v>
      </c>
      <c r="X228" s="101">
        <f t="shared" si="189"/>
        <v>0.49504950495049505</v>
      </c>
      <c r="Y228" s="101">
        <f>SUM(Y240*100/1010)</f>
        <v>0.49504950495049505</v>
      </c>
      <c r="Z228" s="116" t="s">
        <v>351</v>
      </c>
      <c r="AA228" s="145"/>
    </row>
    <row r="229" spans="1:27" ht="12.75" hidden="1" customHeight="1">
      <c r="A229" s="20"/>
      <c r="B229" s="37"/>
      <c r="C229" s="49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50"/>
      <c r="V229" s="101"/>
      <c r="W229" s="101"/>
      <c r="X229" s="101"/>
      <c r="Y229" s="101"/>
      <c r="AA229" s="145"/>
    </row>
    <row r="230" spans="1:27" ht="37.5" hidden="1" customHeight="1">
      <c r="A230" s="20"/>
      <c r="B230" s="37" t="s">
        <v>201</v>
      </c>
      <c r="C230" s="49" t="s">
        <v>96</v>
      </c>
      <c r="D230" s="101">
        <v>10</v>
      </c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14" t="s">
        <v>354</v>
      </c>
      <c r="AA230" s="145"/>
    </row>
    <row r="231" spans="1:27" ht="8.25" hidden="1" customHeight="1">
      <c r="A231" s="20"/>
      <c r="B231" s="19"/>
      <c r="C231" s="49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50"/>
      <c r="V231" s="101"/>
      <c r="W231" s="101"/>
      <c r="X231" s="101"/>
      <c r="Y231" s="101"/>
      <c r="AA231" s="145"/>
    </row>
    <row r="232" spans="1:27" ht="34.5">
      <c r="A232" s="20"/>
      <c r="B232" s="38" t="s">
        <v>280</v>
      </c>
      <c r="C232" s="49" t="s">
        <v>54</v>
      </c>
      <c r="D232" s="101">
        <v>90</v>
      </c>
      <c r="E232" s="101">
        <f>SUM(G232,L232,Q232,V232)</f>
        <v>62.041160593792171</v>
      </c>
      <c r="F232" s="101"/>
      <c r="G232" s="101">
        <f t="shared" ref="G232:J232" si="190">SUM(G257*100/296400)</f>
        <v>2.9477058029689607</v>
      </c>
      <c r="H232" s="101">
        <f t="shared" si="190"/>
        <v>0</v>
      </c>
      <c r="I232" s="101">
        <f t="shared" si="190"/>
        <v>0.4331983805668016</v>
      </c>
      <c r="J232" s="101">
        <f t="shared" si="190"/>
        <v>2.5145074224021591</v>
      </c>
      <c r="K232" s="101">
        <v>45</v>
      </c>
      <c r="L232" s="101">
        <f t="shared" ref="L232:O232" si="191">SUM(L257*100/296400)</f>
        <v>16.086707152496626</v>
      </c>
      <c r="M232" s="101">
        <f t="shared" si="191"/>
        <v>0.34919028340080971</v>
      </c>
      <c r="N232" s="101">
        <f t="shared" si="191"/>
        <v>15.140688259109313</v>
      </c>
      <c r="O232" s="101">
        <f t="shared" si="191"/>
        <v>0.59682860998650478</v>
      </c>
      <c r="P232" s="101"/>
      <c r="Q232" s="101">
        <f t="shared" ref="Q232:T232" si="192">SUM(Q257*100/296400)</f>
        <v>15.190620782726047</v>
      </c>
      <c r="R232" s="101">
        <f t="shared" si="192"/>
        <v>5.5954790823211873</v>
      </c>
      <c r="S232" s="101">
        <f t="shared" si="192"/>
        <v>8.5357624831309042</v>
      </c>
      <c r="T232" s="101">
        <f t="shared" si="192"/>
        <v>1.059379217273954</v>
      </c>
      <c r="U232" s="101">
        <v>90</v>
      </c>
      <c r="V232" s="101">
        <f t="shared" ref="V232:X232" si="193">SUM(V257*100/296400)</f>
        <v>27.81612685560054</v>
      </c>
      <c r="W232" s="101">
        <f t="shared" si="193"/>
        <v>5.5765856950067478</v>
      </c>
      <c r="X232" s="101">
        <f t="shared" si="193"/>
        <v>13.639676113360323</v>
      </c>
      <c r="Y232" s="101">
        <f>SUM(Y257*100/296400)</f>
        <v>8.5998650472334681</v>
      </c>
      <c r="Z232" s="114" t="s">
        <v>357</v>
      </c>
      <c r="AA232" s="145"/>
    </row>
    <row r="233" spans="1:27" ht="18.75" customHeight="1">
      <c r="A233" s="76"/>
      <c r="B233" s="39"/>
      <c r="C233" s="53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50"/>
      <c r="V233" s="101"/>
      <c r="W233" s="101"/>
      <c r="X233" s="101"/>
      <c r="Y233" s="101"/>
      <c r="AA233" s="145"/>
    </row>
    <row r="234" spans="1:27" ht="34.5">
      <c r="A234" s="77"/>
      <c r="B234" s="40" t="s">
        <v>202</v>
      </c>
      <c r="C234" s="6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50"/>
      <c r="V234" s="101"/>
      <c r="W234" s="101"/>
      <c r="X234" s="101"/>
      <c r="Y234" s="101"/>
      <c r="Z234" s="121"/>
      <c r="AA234" s="145"/>
    </row>
    <row r="235" spans="1:27" ht="34.5" hidden="1">
      <c r="A235" s="78"/>
      <c r="B235" s="41" t="s">
        <v>203</v>
      </c>
      <c r="C235" s="50" t="s">
        <v>204</v>
      </c>
      <c r="D235" s="101">
        <v>20</v>
      </c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17" t="s">
        <v>348</v>
      </c>
      <c r="AA235" s="145"/>
    </row>
    <row r="236" spans="1:27" ht="51.75" hidden="1">
      <c r="A236" s="79"/>
      <c r="B236" s="42" t="s">
        <v>272</v>
      </c>
      <c r="C236" s="57" t="s">
        <v>205</v>
      </c>
      <c r="D236" s="101">
        <v>2</v>
      </c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AA236" s="145" t="s">
        <v>385</v>
      </c>
    </row>
    <row r="237" spans="1:27" s="85" customFormat="1" ht="34.5" hidden="1">
      <c r="A237" s="83"/>
      <c r="B237" s="83" t="s">
        <v>274</v>
      </c>
      <c r="C237" s="49" t="s">
        <v>205</v>
      </c>
      <c r="D237" s="110">
        <v>1</v>
      </c>
      <c r="E237" s="101"/>
      <c r="F237" s="110"/>
      <c r="G237" s="101"/>
      <c r="H237" s="110"/>
      <c r="I237" s="110"/>
      <c r="J237" s="110"/>
      <c r="K237" s="110"/>
      <c r="L237" s="101"/>
      <c r="M237" s="110"/>
      <c r="N237" s="110"/>
      <c r="O237" s="110"/>
      <c r="P237" s="110"/>
      <c r="Q237" s="101"/>
      <c r="R237" s="110"/>
      <c r="S237" s="110"/>
      <c r="T237" s="110"/>
      <c r="U237" s="110"/>
      <c r="V237" s="101"/>
      <c r="W237" s="110"/>
      <c r="X237" s="110"/>
      <c r="Y237" s="110"/>
      <c r="Z237" s="116"/>
      <c r="AA237" s="147" t="s">
        <v>385</v>
      </c>
    </row>
    <row r="238" spans="1:27" ht="51.75" hidden="1">
      <c r="A238" s="75"/>
      <c r="B238" s="43" t="s">
        <v>273</v>
      </c>
      <c r="C238" s="55" t="s">
        <v>206</v>
      </c>
      <c r="D238" s="101">
        <v>5</v>
      </c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AA238" s="145" t="s">
        <v>385</v>
      </c>
    </row>
    <row r="239" spans="1:27" hidden="1">
      <c r="A239" s="75"/>
      <c r="B239" s="43" t="s">
        <v>261</v>
      </c>
      <c r="C239" s="55" t="s">
        <v>147</v>
      </c>
      <c r="D239" s="101">
        <v>12</v>
      </c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50"/>
      <c r="V239" s="101"/>
      <c r="W239" s="101"/>
      <c r="X239" s="101"/>
      <c r="Y239" s="101"/>
      <c r="AA239" s="145" t="s">
        <v>385</v>
      </c>
    </row>
    <row r="240" spans="1:27">
      <c r="A240" s="75"/>
      <c r="B240" s="41" t="s">
        <v>260</v>
      </c>
      <c r="C240" s="50" t="s">
        <v>96</v>
      </c>
      <c r="D240" s="101">
        <f t="shared" ref="D240" si="194">SUM(D241:D245)</f>
        <v>50</v>
      </c>
      <c r="E240" s="136">
        <f t="shared" ref="E240:E245" si="195">SUM(G240,L240,Q240,V240)</f>
        <v>55</v>
      </c>
      <c r="F240" s="136">
        <f t="shared" ref="F240" si="196">SUM(F241:F245)</f>
        <v>13</v>
      </c>
      <c r="G240" s="136">
        <f t="shared" ref="G240:K240" si="197">SUM(G241:G245)</f>
        <v>16</v>
      </c>
      <c r="H240" s="136">
        <f t="shared" si="197"/>
        <v>5</v>
      </c>
      <c r="I240" s="136">
        <f t="shared" si="197"/>
        <v>5</v>
      </c>
      <c r="J240" s="136">
        <f t="shared" si="197"/>
        <v>6</v>
      </c>
      <c r="K240" s="136">
        <f t="shared" si="197"/>
        <v>12</v>
      </c>
      <c r="L240" s="136">
        <f t="shared" ref="L240:P240" si="198">SUM(L241:L245)</f>
        <v>14</v>
      </c>
      <c r="M240" s="136">
        <f t="shared" si="198"/>
        <v>5</v>
      </c>
      <c r="N240" s="136">
        <f t="shared" si="198"/>
        <v>4</v>
      </c>
      <c r="O240" s="136">
        <f t="shared" si="198"/>
        <v>5</v>
      </c>
      <c r="P240" s="136">
        <f t="shared" si="198"/>
        <v>13</v>
      </c>
      <c r="Q240" s="136">
        <f t="shared" ref="Q240:T240" si="199">SUM(Q241:Q245)</f>
        <v>5</v>
      </c>
      <c r="R240" s="136">
        <f t="shared" si="199"/>
        <v>0</v>
      </c>
      <c r="S240" s="136">
        <f t="shared" si="199"/>
        <v>5</v>
      </c>
      <c r="T240" s="136">
        <f t="shared" si="199"/>
        <v>0</v>
      </c>
      <c r="U240" s="136">
        <f t="shared" ref="U240:X240" si="200">SUM(U241:U245)</f>
        <v>12</v>
      </c>
      <c r="V240" s="136">
        <f t="shared" si="200"/>
        <v>20</v>
      </c>
      <c r="W240" s="136">
        <f t="shared" si="200"/>
        <v>10</v>
      </c>
      <c r="X240" s="136">
        <f t="shared" si="200"/>
        <v>5</v>
      </c>
      <c r="Y240" s="136">
        <f>SUM(Y241:Y245)</f>
        <v>5</v>
      </c>
      <c r="Z240" s="117" t="s">
        <v>350</v>
      </c>
      <c r="AA240" s="145"/>
    </row>
    <row r="241" spans="1:27" ht="34.5" hidden="1">
      <c r="A241" s="75"/>
      <c r="B241" s="43" t="s">
        <v>207</v>
      </c>
      <c r="C241" s="55" t="s">
        <v>96</v>
      </c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70"/>
      <c r="AA241" s="145" t="s">
        <v>385</v>
      </c>
    </row>
    <row r="242" spans="1:27" hidden="1">
      <c r="A242" s="75"/>
      <c r="B242" s="43" t="s">
        <v>208</v>
      </c>
      <c r="C242" s="55" t="s">
        <v>96</v>
      </c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50"/>
      <c r="V242" s="101"/>
      <c r="W242" s="101"/>
      <c r="X242" s="101"/>
      <c r="Y242" s="70"/>
      <c r="AA242" s="145" t="s">
        <v>385</v>
      </c>
    </row>
    <row r="243" spans="1:27" hidden="1">
      <c r="A243" s="80"/>
      <c r="B243" s="43" t="s">
        <v>209</v>
      </c>
      <c r="C243" s="55" t="s">
        <v>96</v>
      </c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50"/>
      <c r="V243" s="101"/>
      <c r="W243" s="101"/>
      <c r="X243" s="101"/>
      <c r="Y243" s="70"/>
      <c r="AA243" s="145" t="s">
        <v>385</v>
      </c>
    </row>
    <row r="244" spans="1:27" ht="34.5" hidden="1">
      <c r="A244" s="80"/>
      <c r="B244" s="43" t="s">
        <v>210</v>
      </c>
      <c r="C244" s="55" t="s">
        <v>96</v>
      </c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70"/>
      <c r="AA244" s="145" t="s">
        <v>385</v>
      </c>
    </row>
    <row r="245" spans="1:27" ht="34.5">
      <c r="A245" s="80"/>
      <c r="B245" s="43" t="s">
        <v>211</v>
      </c>
      <c r="C245" s="55" t="s">
        <v>96</v>
      </c>
      <c r="D245" s="101">
        <v>50</v>
      </c>
      <c r="E245" s="136">
        <f t="shared" si="195"/>
        <v>55</v>
      </c>
      <c r="F245" s="136">
        <v>13</v>
      </c>
      <c r="G245" s="136">
        <f t="shared" ref="G245" si="201">SUM(H245:J245)</f>
        <v>16</v>
      </c>
      <c r="H245" s="153">
        <f>SUM([1]total_service!H245)</f>
        <v>5</v>
      </c>
      <c r="I245" s="153">
        <f>SUM([2]total_service!I245)</f>
        <v>5</v>
      </c>
      <c r="J245" s="153">
        <f>SUM([3]total_service!J245)</f>
        <v>6</v>
      </c>
      <c r="K245" s="136">
        <v>12</v>
      </c>
      <c r="L245" s="136">
        <f t="shared" ref="L245" si="202">SUM(M245:O245)</f>
        <v>14</v>
      </c>
      <c r="M245" s="153">
        <f>SUM([4]total_service!M245)</f>
        <v>5</v>
      </c>
      <c r="N245" s="153">
        <f>SUM([5]total_service!N245)</f>
        <v>4</v>
      </c>
      <c r="O245" s="153">
        <f>SUM([6]total_service!O245)</f>
        <v>5</v>
      </c>
      <c r="P245" s="136">
        <v>13</v>
      </c>
      <c r="Q245" s="136">
        <f t="shared" ref="Q245" si="203">SUM(R245:T245)</f>
        <v>5</v>
      </c>
      <c r="R245" s="153">
        <f>SUM([7]total_service!R245)</f>
        <v>0</v>
      </c>
      <c r="S245" s="153">
        <f>SUM([8]total_service!S245)</f>
        <v>5</v>
      </c>
      <c r="T245" s="153">
        <f>SUM([9]total_service!T245)</f>
        <v>0</v>
      </c>
      <c r="U245" s="136">
        <v>12</v>
      </c>
      <c r="V245" s="136">
        <f t="shared" ref="V245" si="204">SUM(W245:Y245)</f>
        <v>20</v>
      </c>
      <c r="W245" s="153">
        <f>SUM([10]total_service!W245)</f>
        <v>10</v>
      </c>
      <c r="X245" s="153">
        <f>SUM([11]total_service!X245)</f>
        <v>5</v>
      </c>
      <c r="Y245" s="153">
        <f>SUM([12]total_service!Y245)</f>
        <v>5</v>
      </c>
      <c r="AA245" s="148" t="s">
        <v>376</v>
      </c>
    </row>
    <row r="246" spans="1:27" hidden="1">
      <c r="A246" s="80"/>
      <c r="B246" s="41" t="s">
        <v>218</v>
      </c>
      <c r="C246" s="50" t="s">
        <v>70</v>
      </c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50"/>
      <c r="V246" s="101"/>
      <c r="W246" s="101"/>
      <c r="X246" s="101"/>
      <c r="Y246" s="101"/>
      <c r="AA246" s="145" t="s">
        <v>385</v>
      </c>
    </row>
    <row r="247" spans="1:27" hidden="1">
      <c r="A247" s="80"/>
      <c r="B247" s="41" t="s">
        <v>283</v>
      </c>
      <c r="C247" s="50" t="s">
        <v>212</v>
      </c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17" t="s">
        <v>352</v>
      </c>
      <c r="AA247" s="145"/>
    </row>
    <row r="248" spans="1:27" hidden="1">
      <c r="A248" s="80"/>
      <c r="B248" s="43" t="s">
        <v>213</v>
      </c>
      <c r="C248" s="55" t="s">
        <v>212</v>
      </c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50"/>
      <c r="V248" s="101"/>
      <c r="W248" s="101"/>
      <c r="X248" s="101"/>
      <c r="Y248" s="101"/>
      <c r="AA248" s="145" t="s">
        <v>385</v>
      </c>
    </row>
    <row r="249" spans="1:27" hidden="1">
      <c r="A249" s="81"/>
      <c r="B249" s="43" t="s">
        <v>214</v>
      </c>
      <c r="C249" s="55" t="s">
        <v>212</v>
      </c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50"/>
      <c r="V249" s="101"/>
      <c r="W249" s="101"/>
      <c r="X249" s="101"/>
      <c r="Y249" s="101"/>
      <c r="AA249" s="145" t="s">
        <v>378</v>
      </c>
    </row>
    <row r="250" spans="1:27" hidden="1">
      <c r="A250" s="112"/>
      <c r="B250" s="113" t="s">
        <v>220</v>
      </c>
      <c r="C250" s="91" t="s">
        <v>96</v>
      </c>
      <c r="D250" s="151"/>
      <c r="E250" s="10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2"/>
      <c r="V250" s="151"/>
      <c r="W250" s="151"/>
      <c r="X250" s="151"/>
      <c r="Y250" s="151"/>
      <c r="Z250" s="117" t="s">
        <v>353</v>
      </c>
      <c r="AA250" s="145"/>
    </row>
    <row r="251" spans="1:27" hidden="1">
      <c r="A251" s="80"/>
      <c r="B251" s="43" t="s">
        <v>219</v>
      </c>
      <c r="C251" s="55" t="s">
        <v>96</v>
      </c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50"/>
      <c r="V251" s="101"/>
      <c r="W251" s="101"/>
      <c r="X251" s="101"/>
      <c r="Y251" s="101"/>
      <c r="AA251" s="145" t="s">
        <v>378</v>
      </c>
    </row>
    <row r="252" spans="1:27" ht="21" hidden="1" customHeight="1">
      <c r="A252" s="112"/>
      <c r="B252" s="142" t="s">
        <v>284</v>
      </c>
      <c r="C252" s="55" t="s">
        <v>215</v>
      </c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17" t="s">
        <v>355</v>
      </c>
      <c r="AA252" s="145"/>
    </row>
    <row r="253" spans="1:27" hidden="1">
      <c r="A253" s="82"/>
      <c r="B253" s="42" t="s">
        <v>286</v>
      </c>
      <c r="C253" s="57" t="s">
        <v>216</v>
      </c>
      <c r="D253" s="158"/>
      <c r="E253" s="101"/>
      <c r="F253" s="158"/>
      <c r="G253" s="101"/>
      <c r="H253" s="158"/>
      <c r="I253" s="158"/>
      <c r="J253" s="158"/>
      <c r="K253" s="158"/>
      <c r="L253" s="101"/>
      <c r="M253" s="158"/>
      <c r="N253" s="158"/>
      <c r="O253" s="158"/>
      <c r="P253" s="158"/>
      <c r="Q253" s="101"/>
      <c r="R253" s="158"/>
      <c r="S253" s="158"/>
      <c r="T253" s="158"/>
      <c r="U253" s="159"/>
      <c r="V253" s="101"/>
      <c r="W253" s="158"/>
      <c r="X253" s="158"/>
      <c r="Y253" s="158"/>
      <c r="AA253" s="145" t="s">
        <v>385</v>
      </c>
    </row>
    <row r="254" spans="1:27" ht="34.5" hidden="1">
      <c r="A254" s="80"/>
      <c r="B254" s="43" t="s">
        <v>287</v>
      </c>
      <c r="C254" s="55" t="s">
        <v>27</v>
      </c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AA254" s="145" t="s">
        <v>385</v>
      </c>
    </row>
    <row r="255" spans="1:27" hidden="1">
      <c r="A255" s="80"/>
      <c r="B255" s="111" t="s">
        <v>288</v>
      </c>
      <c r="C255" s="61" t="s">
        <v>27</v>
      </c>
      <c r="D255" s="151"/>
      <c r="E255" s="101"/>
      <c r="F255" s="151"/>
      <c r="G255" s="101"/>
      <c r="H255" s="151"/>
      <c r="I255" s="151"/>
      <c r="J255" s="151"/>
      <c r="K255" s="151"/>
      <c r="L255" s="101"/>
      <c r="M255" s="151"/>
      <c r="N255" s="151"/>
      <c r="O255" s="151"/>
      <c r="P255" s="151"/>
      <c r="Q255" s="101"/>
      <c r="R255" s="151"/>
      <c r="S255" s="151"/>
      <c r="T255" s="151"/>
      <c r="U255" s="152"/>
      <c r="V255" s="101"/>
      <c r="W255" s="151"/>
      <c r="X255" s="151"/>
      <c r="Y255" s="151"/>
      <c r="AA255" s="145" t="s">
        <v>385</v>
      </c>
    </row>
    <row r="256" spans="1:27" ht="34.5">
      <c r="A256" s="80"/>
      <c r="B256" s="44" t="s">
        <v>285</v>
      </c>
      <c r="C256" s="55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50"/>
      <c r="V256" s="101"/>
      <c r="W256" s="101"/>
      <c r="X256" s="101"/>
      <c r="Y256" s="101"/>
      <c r="AA256" s="145"/>
    </row>
    <row r="257" spans="1:27" s="85" customFormat="1">
      <c r="A257" s="83"/>
      <c r="B257" s="83" t="s">
        <v>289</v>
      </c>
      <c r="C257" s="49" t="s">
        <v>130</v>
      </c>
      <c r="D257" s="110">
        <f t="shared" ref="D257" si="205">SUM(D258:D259)</f>
        <v>20400</v>
      </c>
      <c r="E257" s="136">
        <f t="shared" ref="E257:E259" si="206">SUM(G257,L257,Q257,V257)</f>
        <v>183890</v>
      </c>
      <c r="F257" s="139">
        <f t="shared" ref="F257" si="207">SUM(F258:F259)</f>
        <v>5100</v>
      </c>
      <c r="G257" s="139">
        <f t="shared" ref="G257:K257" si="208">SUM(G258:G259)</f>
        <v>8737</v>
      </c>
      <c r="H257" s="139">
        <f t="shared" si="208"/>
        <v>0</v>
      </c>
      <c r="I257" s="139">
        <f t="shared" si="208"/>
        <v>1284</v>
      </c>
      <c r="J257" s="139">
        <f t="shared" si="208"/>
        <v>7453</v>
      </c>
      <c r="K257" s="139">
        <f t="shared" si="208"/>
        <v>5100</v>
      </c>
      <c r="L257" s="139">
        <f t="shared" ref="L257:P257" si="209">SUM(L258:L259)</f>
        <v>47681</v>
      </c>
      <c r="M257" s="139">
        <f t="shared" si="209"/>
        <v>1035</v>
      </c>
      <c r="N257" s="139">
        <f t="shared" si="209"/>
        <v>44877</v>
      </c>
      <c r="O257" s="139">
        <f t="shared" si="209"/>
        <v>1769</v>
      </c>
      <c r="P257" s="139">
        <f t="shared" si="209"/>
        <v>5100</v>
      </c>
      <c r="Q257" s="139">
        <f t="shared" ref="Q257:T257" si="210">SUM(Q258:Q259)</f>
        <v>45025</v>
      </c>
      <c r="R257" s="139">
        <f t="shared" si="210"/>
        <v>16585</v>
      </c>
      <c r="S257" s="139">
        <f t="shared" si="210"/>
        <v>25300</v>
      </c>
      <c r="T257" s="139">
        <f t="shared" si="210"/>
        <v>3140</v>
      </c>
      <c r="U257" s="139">
        <f t="shared" ref="U257:X257" si="211">SUM(U258:U259)</f>
        <v>5100</v>
      </c>
      <c r="V257" s="139">
        <f t="shared" si="211"/>
        <v>82447</v>
      </c>
      <c r="W257" s="139">
        <f t="shared" si="211"/>
        <v>16529</v>
      </c>
      <c r="X257" s="139">
        <f t="shared" si="211"/>
        <v>40428</v>
      </c>
      <c r="Y257" s="139">
        <f>SUM(Y258:Y259)</f>
        <v>25490</v>
      </c>
      <c r="Z257" s="117" t="s">
        <v>356</v>
      </c>
      <c r="AA257" s="147"/>
    </row>
    <row r="258" spans="1:27" s="85" customFormat="1" hidden="1">
      <c r="A258" s="83"/>
      <c r="B258" s="83" t="s">
        <v>221</v>
      </c>
      <c r="C258" s="49" t="s">
        <v>130</v>
      </c>
      <c r="D258" s="110"/>
      <c r="E258" s="101"/>
      <c r="F258" s="110"/>
      <c r="G258" s="101"/>
      <c r="H258" s="110"/>
      <c r="I258" s="110"/>
      <c r="J258" s="110"/>
      <c r="K258" s="110"/>
      <c r="L258" s="101"/>
      <c r="M258" s="110"/>
      <c r="N258" s="110"/>
      <c r="O258" s="110"/>
      <c r="P258" s="110"/>
      <c r="Q258" s="101"/>
      <c r="R258" s="110"/>
      <c r="S258" s="110"/>
      <c r="T258" s="110"/>
      <c r="U258" s="154"/>
      <c r="V258" s="101"/>
      <c r="W258" s="110"/>
      <c r="X258" s="110"/>
      <c r="Y258" s="84"/>
      <c r="Z258" s="116"/>
      <c r="AA258" s="147" t="s">
        <v>385</v>
      </c>
    </row>
    <row r="259" spans="1:27" s="85" customFormat="1">
      <c r="A259" s="83"/>
      <c r="B259" s="83" t="s">
        <v>266</v>
      </c>
      <c r="C259" s="49" t="s">
        <v>130</v>
      </c>
      <c r="D259" s="110">
        <v>20400</v>
      </c>
      <c r="E259" s="136">
        <f t="shared" si="206"/>
        <v>183890</v>
      </c>
      <c r="F259" s="139">
        <v>5100</v>
      </c>
      <c r="G259" s="136">
        <f t="shared" ref="G259" si="212">SUM(H259:J259)</f>
        <v>8737</v>
      </c>
      <c r="H259" s="153">
        <f>SUM([25]total_service!H259)</f>
        <v>0</v>
      </c>
      <c r="I259" s="153">
        <f>SUM([26]total_service!I259)</f>
        <v>1284</v>
      </c>
      <c r="J259" s="153">
        <f>SUM([27]total_service!J259)</f>
        <v>7453</v>
      </c>
      <c r="K259" s="139">
        <v>5100</v>
      </c>
      <c r="L259" s="136">
        <f t="shared" ref="L259" si="213">SUM(M259:O259)</f>
        <v>47681</v>
      </c>
      <c r="M259" s="153">
        <f>SUM([28]total_service!M259)</f>
        <v>1035</v>
      </c>
      <c r="N259" s="153">
        <f>SUM([29]total_service!N259)</f>
        <v>44877</v>
      </c>
      <c r="O259" s="153">
        <f>SUM([30]total_service!O259)</f>
        <v>1769</v>
      </c>
      <c r="P259" s="139">
        <v>5100</v>
      </c>
      <c r="Q259" s="136">
        <f t="shared" ref="Q259" si="214">SUM(R259:T259)</f>
        <v>45025</v>
      </c>
      <c r="R259" s="153">
        <f>SUM([31]total_service!R259)</f>
        <v>16585</v>
      </c>
      <c r="S259" s="153">
        <f>SUM([32]total_service!S259)</f>
        <v>25300</v>
      </c>
      <c r="T259" s="153">
        <f>SUM([33]total_service!T259)</f>
        <v>3140</v>
      </c>
      <c r="U259" s="140">
        <v>5100</v>
      </c>
      <c r="V259" s="136">
        <f t="shared" ref="V259" si="215">SUM(W259:Y259)</f>
        <v>82447</v>
      </c>
      <c r="W259" s="153">
        <f>SUM([34]total_service!W259)</f>
        <v>16529</v>
      </c>
      <c r="X259" s="153">
        <f>SUM([35]total_service!X259)</f>
        <v>40428</v>
      </c>
      <c r="Y259" s="153">
        <f>SUM([36]total_service!Y259)</f>
        <v>25490</v>
      </c>
      <c r="Z259" s="116"/>
      <c r="AA259" s="147" t="s">
        <v>380</v>
      </c>
    </row>
    <row r="260" spans="1:27" s="85" customFormat="1" ht="34.5" hidden="1">
      <c r="A260" s="83"/>
      <c r="B260" s="83" t="s">
        <v>290</v>
      </c>
      <c r="C260" s="49" t="s">
        <v>27</v>
      </c>
      <c r="D260" s="110"/>
      <c r="E260" s="101"/>
      <c r="F260" s="110"/>
      <c r="G260" s="101"/>
      <c r="H260" s="110"/>
      <c r="I260" s="110"/>
      <c r="J260" s="110"/>
      <c r="K260" s="110"/>
      <c r="L260" s="101"/>
      <c r="M260" s="110"/>
      <c r="N260" s="110"/>
      <c r="O260" s="110"/>
      <c r="P260" s="110"/>
      <c r="Q260" s="101"/>
      <c r="R260" s="110"/>
      <c r="S260" s="110"/>
      <c r="T260" s="110"/>
      <c r="U260" s="110"/>
      <c r="V260" s="101"/>
      <c r="W260" s="110"/>
      <c r="X260" s="110"/>
      <c r="Y260" s="110"/>
      <c r="Z260" s="116"/>
      <c r="AA260" s="147" t="s">
        <v>385</v>
      </c>
    </row>
    <row r="261" spans="1:27" s="85" customFormat="1" hidden="1">
      <c r="A261" s="131"/>
      <c r="B261" s="131" t="s">
        <v>291</v>
      </c>
      <c r="C261" s="132" t="s">
        <v>27</v>
      </c>
      <c r="D261" s="160"/>
      <c r="E261" s="101"/>
      <c r="F261" s="160"/>
      <c r="G261" s="101"/>
      <c r="H261" s="160"/>
      <c r="I261" s="160"/>
      <c r="J261" s="160"/>
      <c r="K261" s="160"/>
      <c r="L261" s="101"/>
      <c r="M261" s="160"/>
      <c r="N261" s="160"/>
      <c r="O261" s="160"/>
      <c r="P261" s="160"/>
      <c r="Q261" s="101"/>
      <c r="R261" s="160"/>
      <c r="S261" s="160"/>
      <c r="T261" s="160"/>
      <c r="U261" s="160"/>
      <c r="V261" s="101"/>
      <c r="W261" s="160"/>
      <c r="X261" s="160"/>
      <c r="Y261" s="160"/>
      <c r="Z261" s="116"/>
      <c r="AA261" s="147" t="s">
        <v>385</v>
      </c>
    </row>
    <row r="262" spans="1:27">
      <c r="AA262" s="145"/>
    </row>
    <row r="263" spans="1:27">
      <c r="B263" s="105" t="s">
        <v>358</v>
      </c>
      <c r="AA263" s="145"/>
    </row>
    <row r="264" spans="1:27">
      <c r="B264" s="105"/>
      <c r="D264" s="166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V264" s="64"/>
      <c r="W264" s="64"/>
      <c r="X264" s="64"/>
      <c r="Y264" s="64"/>
    </row>
    <row r="265" spans="1:27">
      <c r="B265" s="105"/>
    </row>
  </sheetData>
  <mergeCells count="13">
    <mergeCell ref="W4:Y4"/>
    <mergeCell ref="A55:Y55"/>
    <mergeCell ref="B6:U6"/>
    <mergeCell ref="A222:U222"/>
    <mergeCell ref="A1:U1"/>
    <mergeCell ref="A2:U2"/>
    <mergeCell ref="A3:A5"/>
    <mergeCell ref="C4:C5"/>
    <mergeCell ref="D4:D5"/>
    <mergeCell ref="E4:E5"/>
    <mergeCell ref="H4:J4"/>
    <mergeCell ref="R4:T4"/>
    <mergeCell ref="M4:O4"/>
  </mergeCells>
  <conditionalFormatting sqref="L74:L75">
    <cfRule type="cellIs" dxfId="291" priority="295" operator="lessThan">
      <formula>1550</formula>
    </cfRule>
    <cfRule type="cellIs" dxfId="290" priority="294" operator="lessThan">
      <formula>1550</formula>
    </cfRule>
  </conditionalFormatting>
  <conditionalFormatting sqref="G74:G75">
    <cfRule type="cellIs" dxfId="289" priority="293" operator="lessThan">
      <formula>830</formula>
    </cfRule>
    <cfRule type="cellIs" dxfId="288" priority="292" operator="lessThan">
      <formula>830</formula>
    </cfRule>
  </conditionalFormatting>
  <conditionalFormatting sqref="Q74:Q75">
    <cfRule type="cellIs" dxfId="287" priority="291" operator="lessThan">
      <formula>1680</formula>
    </cfRule>
    <cfRule type="cellIs" dxfId="286" priority="290" operator="lessThan">
      <formula>1680</formula>
    </cfRule>
  </conditionalFormatting>
  <conditionalFormatting sqref="V74:V75">
    <cfRule type="cellIs" dxfId="285" priority="289" operator="lessThan">
      <formula>1160</formula>
    </cfRule>
    <cfRule type="cellIs" dxfId="284" priority="288" operator="lessThan">
      <formula>1160</formula>
    </cfRule>
  </conditionalFormatting>
  <conditionalFormatting sqref="G76 V76">
    <cfRule type="cellIs" dxfId="283" priority="287" operator="lessThan">
      <formula>500</formula>
    </cfRule>
    <cfRule type="cellIs" dxfId="282" priority="286" operator="lessThan">
      <formula>500</formula>
    </cfRule>
  </conditionalFormatting>
  <conditionalFormatting sqref="L76">
    <cfRule type="cellIs" dxfId="281" priority="285" operator="lessThan">
      <formula>1000</formula>
    </cfRule>
    <cfRule type="cellIs" dxfId="280" priority="284" operator="lessThan">
      <formula>1000</formula>
    </cfRule>
  </conditionalFormatting>
  <conditionalFormatting sqref="Q76">
    <cfRule type="cellIs" dxfId="279" priority="283" operator="lessThan">
      <formula>800</formula>
    </cfRule>
    <cfRule type="cellIs" dxfId="278" priority="282" operator="lessThan">
      <formula>800</formula>
    </cfRule>
  </conditionalFormatting>
  <conditionalFormatting sqref="G77">
    <cfRule type="cellIs" dxfId="277" priority="281" operator="lessThan">
      <formula>330</formula>
    </cfRule>
    <cfRule type="cellIs" dxfId="276" priority="280" operator="lessThan">
      <formula>330</formula>
    </cfRule>
  </conditionalFormatting>
  <conditionalFormatting sqref="L77">
    <cfRule type="cellIs" dxfId="275" priority="279" operator="lessThan">
      <formula>550</formula>
    </cfRule>
    <cfRule type="cellIs" dxfId="274" priority="278" operator="lessThan">
      <formula>550</formula>
    </cfRule>
  </conditionalFormatting>
  <conditionalFormatting sqref="Q77">
    <cfRule type="cellIs" dxfId="273" priority="277" operator="lessThan">
      <formula>880</formula>
    </cfRule>
    <cfRule type="cellIs" dxfId="272" priority="276" operator="lessThan">
      <formula>880</formula>
    </cfRule>
  </conditionalFormatting>
  <conditionalFormatting sqref="V77">
    <cfRule type="cellIs" dxfId="271" priority="275" operator="lessThan">
      <formula>660</formula>
    </cfRule>
    <cfRule type="cellIs" dxfId="270" priority="274" operator="lessThan">
      <formula>660</formula>
    </cfRule>
  </conditionalFormatting>
  <conditionalFormatting sqref="G92 L92">
    <cfRule type="cellIs" dxfId="269" priority="273" operator="lessThan">
      <formula>445</formula>
    </cfRule>
    <cfRule type="cellIs" dxfId="268" priority="272" operator="lessThan">
      <formula>445</formula>
    </cfRule>
  </conditionalFormatting>
  <conditionalFormatting sqref="Q92">
    <cfRule type="cellIs" dxfId="267" priority="271" operator="lessThan">
      <formula>435</formula>
    </cfRule>
    <cfRule type="cellIs" dxfId="266" priority="270" operator="lessThan">
      <formula>435</formula>
    </cfRule>
  </conditionalFormatting>
  <conditionalFormatting sqref="V92">
    <cfRule type="cellIs" dxfId="265" priority="269" operator="lessThan">
      <formula>425</formula>
    </cfRule>
    <cfRule type="cellIs" dxfId="264" priority="268" operator="lessThan">
      <formula>425</formula>
    </cfRule>
  </conditionalFormatting>
  <conditionalFormatting sqref="G93:G94 L93:L94 G195:G196 L195:L196">
    <cfRule type="cellIs" dxfId="263" priority="267" operator="lessThan">
      <formula>35</formula>
    </cfRule>
  </conditionalFormatting>
  <conditionalFormatting sqref="G93:G94 L93:L94 G195:G196 L195:L196">
    <cfRule type="cellIs" dxfId="262" priority="266" operator="lessThan">
      <formula>35</formula>
    </cfRule>
  </conditionalFormatting>
  <conditionalFormatting sqref="Q93:Q94 V93:V94 G174">
    <cfRule type="cellIs" dxfId="261" priority="265" operator="lessThan">
      <formula>25</formula>
    </cfRule>
  </conditionalFormatting>
  <conditionalFormatting sqref="Q93:Q94 V93:V94 G174">
    <cfRule type="cellIs" dxfId="260" priority="264" operator="lessThan">
      <formula>25</formula>
    </cfRule>
  </conditionalFormatting>
  <conditionalFormatting sqref="G96:G97 K96:K97 P96:P97">
    <cfRule type="cellIs" dxfId="259" priority="263" operator="lessThan">
      <formula>410</formula>
    </cfRule>
  </conditionalFormatting>
  <conditionalFormatting sqref="G96:G97 K96:K97 P96:P97">
    <cfRule type="cellIs" dxfId="258" priority="262" operator="lessThan">
      <formula>410</formula>
    </cfRule>
  </conditionalFormatting>
  <conditionalFormatting sqref="L96:L97 Q96:Q97">
    <cfRule type="cellIs" dxfId="257" priority="261" operator="lessThan">
      <formula>410</formula>
    </cfRule>
    <cfRule type="cellIs" dxfId="256" priority="260" operator="lessThan">
      <formula>410</formula>
    </cfRule>
  </conditionalFormatting>
  <conditionalFormatting sqref="Q195:Q196 V195:V196">
    <cfRule type="cellIs" dxfId="255" priority="259" operator="lessThan">
      <formula>40</formula>
    </cfRule>
    <cfRule type="cellIs" dxfId="254" priority="258" operator="lessThan">
      <formula>40</formula>
    </cfRule>
  </conditionalFormatting>
  <conditionalFormatting sqref="V96:V97">
    <cfRule type="cellIs" dxfId="253" priority="257" operator="lessThan">
      <formula>400</formula>
    </cfRule>
    <cfRule type="cellIs" dxfId="252" priority="256" operator="lessThan">
      <formula>400</formula>
    </cfRule>
  </conditionalFormatting>
  <conditionalFormatting sqref="G107">
    <cfRule type="cellIs" dxfId="251" priority="255" operator="lessThan">
      <formula>1600</formula>
    </cfRule>
  </conditionalFormatting>
  <conditionalFormatting sqref="L107">
    <cfRule type="cellIs" dxfId="250" priority="254" operator="lessThan">
      <formula>1450</formula>
    </cfRule>
    <cfRule type="cellIs" dxfId="249" priority="253" operator="lessThan">
      <formula>1450</formula>
    </cfRule>
  </conditionalFormatting>
  <conditionalFormatting sqref="Q107">
    <cfRule type="cellIs" dxfId="248" priority="252" operator="lessThan">
      <formula>1580</formula>
    </cfRule>
    <cfRule type="cellIs" dxfId="247" priority="251" operator="lessThan">
      <formula>1580</formula>
    </cfRule>
  </conditionalFormatting>
  <conditionalFormatting sqref="V107">
    <cfRule type="cellIs" dxfId="246" priority="250" operator="lessThan">
      <formula>1470</formula>
    </cfRule>
    <cfRule type="cellIs" dxfId="245" priority="249" operator="lessThan">
      <formula>1470</formula>
    </cfRule>
  </conditionalFormatting>
  <conditionalFormatting sqref="L121">
    <cfRule type="cellIs" dxfId="244" priority="248" operator="lessThan">
      <formula>200</formula>
    </cfRule>
    <cfRule type="cellIs" dxfId="243" priority="247" operator="lessThan">
      <formula>200</formula>
    </cfRule>
  </conditionalFormatting>
  <conditionalFormatting sqref="V121 V156">
    <cfRule type="cellIs" dxfId="242" priority="246" operator="lessThan">
      <formula>100</formula>
    </cfRule>
    <cfRule type="cellIs" dxfId="241" priority="245" operator="lessThan">
      <formula>100</formula>
    </cfRule>
  </conditionalFormatting>
  <conditionalFormatting sqref="G130 G132 Q130 Q132">
    <cfRule type="cellIs" dxfId="240" priority="244" operator="lessThan">
      <formula>35300</formula>
    </cfRule>
    <cfRule type="cellIs" dxfId="239" priority="243" operator="lessThan">
      <formula>35300</formula>
    </cfRule>
  </conditionalFormatting>
  <conditionalFormatting sqref="L130 L132 V130 V132">
    <cfRule type="cellIs" dxfId="238" priority="242" operator="lessThan">
      <formula>25500</formula>
    </cfRule>
    <cfRule type="cellIs" dxfId="237" priority="241" operator="lessThan">
      <formula>25500</formula>
    </cfRule>
  </conditionalFormatting>
  <conditionalFormatting sqref="G134 L134 G186 L186 Q186 V186">
    <cfRule type="cellIs" dxfId="236" priority="240" operator="lessThan">
      <formula>15</formula>
    </cfRule>
    <cfRule type="cellIs" dxfId="235" priority="239" operator="lessThan">
      <formula>15</formula>
    </cfRule>
  </conditionalFormatting>
  <conditionalFormatting sqref="V134 G185 L185 Q185 V185">
    <cfRule type="cellIs" dxfId="234" priority="238" operator="lessThan">
      <formula>20</formula>
    </cfRule>
    <cfRule type="cellIs" dxfId="233" priority="237" operator="lessThan">
      <formula>20</formula>
    </cfRule>
  </conditionalFormatting>
  <conditionalFormatting sqref="G136 L136 Q136 V136">
    <cfRule type="cellIs" dxfId="232" priority="236" operator="lessThan">
      <formula>32500</formula>
    </cfRule>
    <cfRule type="cellIs" dxfId="231" priority="235" operator="lessThan">
      <formula>32500</formula>
    </cfRule>
  </conditionalFormatting>
  <conditionalFormatting sqref="G139 L139 Q139 V139">
    <cfRule type="cellIs" dxfId="230" priority="234" operator="lessThan">
      <formula>450</formula>
    </cfRule>
    <cfRule type="cellIs" dxfId="229" priority="233" operator="lessThan">
      <formula>450</formula>
    </cfRule>
  </conditionalFormatting>
  <conditionalFormatting sqref="L143 Q143">
    <cfRule type="cellIs" dxfId="228" priority="232" operator="lessThan">
      <formula>40500</formula>
    </cfRule>
    <cfRule type="cellIs" dxfId="227" priority="231" operator="lessThan">
      <formula>40500</formula>
    </cfRule>
  </conditionalFormatting>
  <conditionalFormatting sqref="G143">
    <cfRule type="cellIs" dxfId="226" priority="230" operator="lessThan">
      <formula>41800</formula>
    </cfRule>
    <cfRule type="cellIs" dxfId="225" priority="229" operator="lessThan">
      <formula>41800</formula>
    </cfRule>
  </conditionalFormatting>
  <conditionalFormatting sqref="V143">
    <cfRule type="cellIs" dxfId="224" priority="228" operator="lessThan">
      <formula>39800</formula>
    </cfRule>
    <cfRule type="cellIs" dxfId="223" priority="227" operator="lessThan">
      <formula>39800</formula>
    </cfRule>
  </conditionalFormatting>
  <conditionalFormatting sqref="G144">
    <cfRule type="cellIs" dxfId="222" priority="226" operator="lessThan">
      <formula>15000</formula>
    </cfRule>
    <cfRule type="cellIs" dxfId="221" priority="225" operator="lessThan">
      <formula>15000</formula>
    </cfRule>
  </conditionalFormatting>
  <conditionalFormatting sqref="L144">
    <cfRule type="cellIs" dxfId="220" priority="223" operator="lessThan">
      <formula>14000</formula>
    </cfRule>
    <cfRule type="cellIs" dxfId="219" priority="222" operator="lessThan">
      <formula>14000</formula>
    </cfRule>
  </conditionalFormatting>
  <conditionalFormatting sqref="Q144">
    <cfRule type="cellIs" dxfId="218" priority="221" operator="lessThan">
      <formula>13500</formula>
    </cfRule>
    <cfRule type="cellIs" dxfId="217" priority="220" operator="lessThan">
      <formula>13500</formula>
    </cfRule>
  </conditionalFormatting>
  <conditionalFormatting sqref="V144">
    <cfRule type="cellIs" dxfId="216" priority="219" operator="lessThan">
      <formula>13100</formula>
    </cfRule>
    <cfRule type="cellIs" dxfId="215" priority="218" operator="lessThan">
      <formula>13100</formula>
    </cfRule>
  </conditionalFormatting>
  <conditionalFormatting sqref="G145">
    <cfRule type="cellIs" dxfId="214" priority="217" operator="lessThan">
      <formula>1800</formula>
    </cfRule>
    <cfRule type="cellIs" dxfId="213" priority="216" operator="lessThan">
      <formula>1800</formula>
    </cfRule>
  </conditionalFormatting>
  <conditionalFormatting sqref="L145">
    <cfRule type="cellIs" dxfId="212" priority="215" operator="lessThan">
      <formula>1500</formula>
    </cfRule>
    <cfRule type="cellIs" dxfId="211" priority="214" operator="lessThan">
      <formula>1500</formula>
    </cfRule>
  </conditionalFormatting>
  <conditionalFormatting sqref="Q145">
    <cfRule type="cellIs" dxfId="210" priority="213" operator="lessThan">
      <formula>2000</formula>
    </cfRule>
    <cfRule type="cellIs" dxfId="209" priority="212" operator="lessThan">
      <formula>2000</formula>
    </cfRule>
  </conditionalFormatting>
  <conditionalFormatting sqref="V145">
    <cfRule type="cellIs" dxfId="208" priority="211" operator="lessThan">
      <formula>1700</formula>
    </cfRule>
    <cfRule type="cellIs" dxfId="207" priority="210" operator="lessThan">
      <formula>1700</formula>
    </cfRule>
  </conditionalFormatting>
  <conditionalFormatting sqref="G146 L146 Q146 V146">
    <cfRule type="cellIs" dxfId="206" priority="209" operator="lessThan">
      <formula>25000</formula>
    </cfRule>
    <cfRule type="cellIs" dxfId="205" priority="208" operator="lessThan">
      <formula>25000</formula>
    </cfRule>
  </conditionalFormatting>
  <conditionalFormatting sqref="G149 Q149">
    <cfRule type="cellIs" dxfId="204" priority="207" operator="lessThan">
      <formula>160</formula>
    </cfRule>
    <cfRule type="cellIs" dxfId="203" priority="206" operator="lessThan">
      <formula>160</formula>
    </cfRule>
  </conditionalFormatting>
  <conditionalFormatting sqref="L149 V149">
    <cfRule type="cellIs" dxfId="202" priority="205" operator="lessThan">
      <formula>165</formula>
    </cfRule>
    <cfRule type="cellIs" dxfId="201" priority="204" operator="lessThan">
      <formula>165</formula>
    </cfRule>
  </conditionalFormatting>
  <conditionalFormatting sqref="G152">
    <cfRule type="cellIs" dxfId="200" priority="203" operator="lessThan">
      <formula>3300</formula>
    </cfRule>
    <cfRule type="cellIs" dxfId="199" priority="202" operator="lessThan">
      <formula>3300</formula>
    </cfRule>
  </conditionalFormatting>
  <conditionalFormatting sqref="L152">
    <cfRule type="cellIs" dxfId="198" priority="201" operator="lessThan">
      <formula>3200</formula>
    </cfRule>
    <cfRule type="cellIs" dxfId="197" priority="200" operator="lessThan">
      <formula>3200</formula>
    </cfRule>
  </conditionalFormatting>
  <conditionalFormatting sqref="Q152">
    <cfRule type="cellIs" dxfId="196" priority="199" operator="lessThan">
      <formula>4300</formula>
    </cfRule>
    <cfRule type="cellIs" dxfId="195" priority="198" operator="lessThan">
      <formula>4300</formula>
    </cfRule>
  </conditionalFormatting>
  <conditionalFormatting sqref="V152">
    <cfRule type="cellIs" dxfId="194" priority="197" operator="lessThan">
      <formula>4300</formula>
    </cfRule>
    <cfRule type="cellIs" dxfId="193" priority="196" operator="lessThan">
      <formula>4300</formula>
    </cfRule>
  </conditionalFormatting>
  <conditionalFormatting sqref="G154 L154 Q154 V154 E245 E240">
    <cfRule type="cellIs" dxfId="192" priority="195" operator="lessThan">
      <formula>50</formula>
    </cfRule>
    <cfRule type="cellIs" dxfId="191" priority="194" operator="lessThan">
      <formula>50</formula>
    </cfRule>
  </conditionalFormatting>
  <conditionalFormatting sqref="Q156">
    <cfRule type="cellIs" dxfId="190" priority="193" operator="lessThan">
      <formula>200</formula>
    </cfRule>
    <cfRule type="cellIs" dxfId="189" priority="192" operator="lessThan">
      <formula>200</formula>
    </cfRule>
  </conditionalFormatting>
  <conditionalFormatting sqref="Q155 V155 G155 E179:E180 L178:L179 Q178 Q180 L193 L207:L209 L213:L214 Q209 Q207 V207:V208 V213:V214">
    <cfRule type="cellIs" dxfId="188" priority="191" operator="lessThan">
      <formula>1</formula>
    </cfRule>
  </conditionalFormatting>
  <conditionalFormatting sqref="Q155 V155 G155 E179:E180 L178:L179 Q178 Q180 L193 L207:L209 L213:L214 Q209 Q207 V207:V208 V213:V214">
    <cfRule type="cellIs" dxfId="187" priority="190" operator="lessThan">
      <formula>1</formula>
    </cfRule>
  </conditionalFormatting>
  <conditionalFormatting sqref="Q193">
    <cfRule type="cellIs" dxfId="186" priority="189" operator="lessThan">
      <formula>1</formula>
    </cfRule>
    <cfRule type="cellIs" dxfId="185" priority="188" operator="lessThan">
      <formula>1</formula>
    </cfRule>
  </conditionalFormatting>
  <conditionalFormatting sqref="G182 Q182 L155 V182 E213:E214 E193">
    <cfRule type="cellIs" dxfId="184" priority="187" operator="lessThan">
      <formula>2</formula>
    </cfRule>
  </conditionalFormatting>
  <conditionalFormatting sqref="G182 Q182 L155 V182 E213:E214 E193">
    <cfRule type="cellIs" dxfId="183" priority="186" operator="lessThan">
      <formula>2</formula>
    </cfRule>
  </conditionalFormatting>
  <conditionalFormatting sqref="G171">
    <cfRule type="cellIs" dxfId="182" priority="185" operator="lessThan">
      <formula>127</formula>
    </cfRule>
    <cfRule type="cellIs" dxfId="181" priority="184" operator="lessThan">
      <formula>127</formula>
    </cfRule>
  </conditionalFormatting>
  <conditionalFormatting sqref="L171">
    <cfRule type="cellIs" dxfId="180" priority="183" operator="lessThan">
      <formula>123</formula>
    </cfRule>
    <cfRule type="cellIs" dxfId="179" priority="182" operator="lessThan">
      <formula>123</formula>
    </cfRule>
  </conditionalFormatting>
  <conditionalFormatting sqref="Q171 V171 G175">
    <cfRule type="cellIs" dxfId="178" priority="181" operator="lessThan">
      <formula>125</formula>
    </cfRule>
    <cfRule type="cellIs" dxfId="177" priority="180" operator="lessThan">
      <formula>125</formula>
    </cfRule>
  </conditionalFormatting>
  <conditionalFormatting sqref="G172">
    <cfRule type="cellIs" dxfId="176" priority="179" operator="lessThan">
      <formula>375</formula>
    </cfRule>
    <cfRule type="cellIs" dxfId="175" priority="178" operator="lessThan">
      <formula>375</formula>
    </cfRule>
  </conditionalFormatting>
  <conditionalFormatting sqref="L172">
    <cfRule type="cellIs" dxfId="174" priority="177" operator="lessThan">
      <formula>380</formula>
    </cfRule>
    <cfRule type="cellIs" dxfId="173" priority="176" operator="lessThan">
      <formula>380</formula>
    </cfRule>
  </conditionalFormatting>
  <conditionalFormatting sqref="Q172">
    <cfRule type="cellIs" dxfId="172" priority="175" operator="lessThan">
      <formula>1750</formula>
    </cfRule>
    <cfRule type="cellIs" dxfId="171" priority="174" operator="lessThan">
      <formula>1750</formula>
    </cfRule>
  </conditionalFormatting>
  <conditionalFormatting sqref="V172">
    <cfRule type="cellIs" dxfId="170" priority="173" operator="lessThan">
      <formula>395</formula>
    </cfRule>
    <cfRule type="cellIs" dxfId="169" priority="172" operator="lessThan">
      <formula>395</formula>
    </cfRule>
  </conditionalFormatting>
  <conditionalFormatting sqref="L174">
    <cfRule type="cellIs" dxfId="168" priority="171" operator="lessThan">
      <formula>30</formula>
    </cfRule>
    <cfRule type="cellIs" dxfId="167" priority="170" operator="lessThan">
      <formula>30</formula>
    </cfRule>
  </conditionalFormatting>
  <conditionalFormatting sqref="Q174">
    <cfRule type="cellIs" dxfId="166" priority="169" operator="lessThan">
      <formula>1400</formula>
    </cfRule>
    <cfRule type="cellIs" dxfId="165" priority="168" operator="lessThan">
      <formula>1400</formula>
    </cfRule>
  </conditionalFormatting>
  <conditionalFormatting sqref="V174">
    <cfRule type="cellIs" dxfId="164" priority="167" operator="lessThan">
      <formula>45</formula>
    </cfRule>
    <cfRule type="cellIs" dxfId="163" priority="166" operator="lessThan">
      <formula>45</formula>
    </cfRule>
  </conditionalFormatting>
  <conditionalFormatting sqref="L175 Q175 V175">
    <cfRule type="cellIs" dxfId="162" priority="165" operator="lessThan">
      <formula>120</formula>
    </cfRule>
    <cfRule type="cellIs" dxfId="161" priority="164" operator="lessThan">
      <formula>120</formula>
    </cfRule>
  </conditionalFormatting>
  <conditionalFormatting sqref="G176 L176 Q176 V176">
    <cfRule type="cellIs" dxfId="160" priority="163" operator="lessThan">
      <formula>350</formula>
    </cfRule>
    <cfRule type="cellIs" dxfId="159" priority="162" operator="lessThan">
      <formula>350</formula>
    </cfRule>
  </conditionalFormatting>
  <conditionalFormatting sqref="G184 L184 Q184 V184">
    <cfRule type="cellIs" dxfId="158" priority="161" operator="lessThan">
      <formula>28</formula>
    </cfRule>
    <cfRule type="cellIs" dxfId="157" priority="160" operator="lessThan">
      <formula>28</formula>
    </cfRule>
  </conditionalFormatting>
  <conditionalFormatting sqref="G187 L187 Q187 V187 G189 L189 Q189 V189">
    <cfRule type="cellIs" dxfId="156" priority="159" operator="lessThan">
      <formula>5</formula>
    </cfRule>
    <cfRule type="cellIs" dxfId="155" priority="158" operator="lessThan">
      <formula>5</formula>
    </cfRule>
    <cfRule type="cellIs" dxfId="154" priority="157" operator="lessThan">
      <formula>5</formula>
    </cfRule>
  </conditionalFormatting>
  <conditionalFormatting sqref="G188 M188 Q188 V188">
    <cfRule type="cellIs" dxfId="153" priority="156" operator="lessThan">
      <formula>3</formula>
    </cfRule>
    <cfRule type="cellIs" dxfId="152" priority="155" operator="lessThan">
      <formula>3</formula>
    </cfRule>
  </conditionalFormatting>
  <conditionalFormatting sqref="L211 V211">
    <cfRule type="cellIs" dxfId="151" priority="154" operator="lessThan">
      <formula>2</formula>
    </cfRule>
    <cfRule type="cellIs" dxfId="150" priority="153" operator="lessThan">
      <formula>2</formula>
    </cfRule>
  </conditionalFormatting>
  <conditionalFormatting sqref="G240:G245 Q240:Q245">
    <cfRule type="cellIs" dxfId="149" priority="152" operator="lessThan">
      <formula>13</formula>
    </cfRule>
    <cfRule type="cellIs" dxfId="148" priority="151" operator="lessThan">
      <formula>13</formula>
    </cfRule>
  </conditionalFormatting>
  <conditionalFormatting sqref="L240:L245 U240:U245">
    <cfRule type="cellIs" dxfId="147" priority="150" operator="lessThan">
      <formula>12</formula>
    </cfRule>
    <cfRule type="cellIs" dxfId="146" priority="149" operator="lessThan">
      <formula>12</formula>
    </cfRule>
  </conditionalFormatting>
  <conditionalFormatting sqref="G257:G259 L257:L259 Q257:Q259 V257:V259">
    <cfRule type="cellIs" dxfId="145" priority="148" operator="lessThan">
      <formula>5100</formula>
    </cfRule>
    <cfRule type="cellIs" dxfId="144" priority="147" operator="lessThan">
      <formula>5100</formula>
    </cfRule>
  </conditionalFormatting>
  <conditionalFormatting sqref="E257:E259">
    <cfRule type="cellIs" dxfId="143" priority="146" operator="lessThan">
      <formula>20400</formula>
    </cfRule>
    <cfRule type="cellIs" dxfId="142" priority="145" operator="lessThan">
      <formula>20400</formula>
    </cfRule>
  </conditionalFormatting>
  <conditionalFormatting sqref="E228:E232 V228:V232">
    <cfRule type="cellIs" dxfId="141" priority="144" operator="lessThan">
      <formula>90</formula>
    </cfRule>
    <cfRule type="cellIs" dxfId="140" priority="143" operator="lessThan">
      <formula>90</formula>
    </cfRule>
  </conditionalFormatting>
  <conditionalFormatting sqref="L228:L232">
    <cfRule type="cellIs" dxfId="139" priority="142" operator="lessThan">
      <formula>45</formula>
    </cfRule>
    <cfRule type="cellIs" dxfId="138" priority="141" operator="lessThan">
      <formula>45</formula>
    </cfRule>
  </conditionalFormatting>
  <conditionalFormatting sqref="L58:L60">
    <cfRule type="cellIs" dxfId="137" priority="140" operator="lessThan">
      <formula>45</formula>
    </cfRule>
    <cfRule type="cellIs" dxfId="136" priority="139" operator="lessThan">
      <formula>45</formula>
    </cfRule>
  </conditionalFormatting>
  <conditionalFormatting sqref="V58:V60">
    <cfRule type="cellIs" dxfId="135" priority="138" operator="lessThan">
      <formula>90</formula>
    </cfRule>
    <cfRule type="cellIs" dxfId="134" priority="137" operator="lessThan">
      <formula>90</formula>
    </cfRule>
  </conditionalFormatting>
  <conditionalFormatting sqref="E66">
    <cfRule type="cellIs" dxfId="133" priority="136" operator="lessThan">
      <formula>6900</formula>
    </cfRule>
    <cfRule type="cellIs" dxfId="132" priority="135" operator="lessThan">
      <formula>6900</formula>
    </cfRule>
  </conditionalFormatting>
  <conditionalFormatting sqref="L66">
    <cfRule type="cellIs" dxfId="131" priority="134" operator="lessThan">
      <formula>2155</formula>
    </cfRule>
    <cfRule type="cellIs" dxfId="130" priority="133" operator="lessThan">
      <formula>2155</formula>
    </cfRule>
  </conditionalFormatting>
  <conditionalFormatting sqref="G66">
    <cfRule type="cellIs" dxfId="129" priority="132" operator="lessThan">
      <formula>1375</formula>
    </cfRule>
    <cfRule type="cellIs" dxfId="128" priority="131" operator="lessThan">
      <formula>1375</formula>
    </cfRule>
  </conditionalFormatting>
  <conditionalFormatting sqref="Q66">
    <cfRule type="cellIs" dxfId="127" priority="130" operator="lessThan">
      <formula>2070</formula>
    </cfRule>
    <cfRule type="cellIs" dxfId="126" priority="129" operator="lessThan">
      <formula>2070</formula>
    </cfRule>
  </conditionalFormatting>
  <conditionalFormatting sqref="V66">
    <cfRule type="cellIs" dxfId="125" priority="128" operator="lessThan">
      <formula>1300</formula>
    </cfRule>
    <cfRule type="cellIs" dxfId="124" priority="127" operator="lessThan">
      <formula>1300</formula>
    </cfRule>
  </conditionalFormatting>
  <conditionalFormatting sqref="G73">
    <cfRule type="cellIs" dxfId="123" priority="126" operator="lessThan">
      <formula>545</formula>
    </cfRule>
    <cfRule type="cellIs" dxfId="122" priority="125" operator="lessThan">
      <formula>545</formula>
    </cfRule>
  </conditionalFormatting>
  <conditionalFormatting sqref="L73">
    <cfRule type="cellIs" dxfId="121" priority="124" operator="lessThan">
      <formula>605</formula>
    </cfRule>
    <cfRule type="cellIs" dxfId="120" priority="123" operator="lessThan">
      <formula>605</formula>
    </cfRule>
  </conditionalFormatting>
  <conditionalFormatting sqref="Q73">
    <cfRule type="cellIs" dxfId="119" priority="122" operator="lessThan">
      <formula>390</formula>
    </cfRule>
    <cfRule type="cellIs" dxfId="118" priority="121" operator="lessThan">
      <formula>390</formula>
    </cfRule>
  </conditionalFormatting>
  <conditionalFormatting sqref="V73">
    <cfRule type="cellIs" dxfId="117" priority="120" operator="lessThan">
      <formula>140</formula>
    </cfRule>
    <cfRule type="cellIs" dxfId="116" priority="119" operator="lessThan">
      <formula>140</formula>
    </cfRule>
  </conditionalFormatting>
  <conditionalFormatting sqref="L127">
    <cfRule type="cellIs" dxfId="115" priority="118" operator="lessThan">
      <formula>800</formula>
    </cfRule>
    <cfRule type="cellIs" dxfId="114" priority="117" operator="lessThan">
      <formula>800</formula>
    </cfRule>
  </conditionalFormatting>
  <conditionalFormatting sqref="Q173 V173">
    <cfRule type="cellIs" dxfId="113" priority="116" operator="lessThan">
      <formula>5</formula>
    </cfRule>
    <cfRule type="cellIs" dxfId="112" priority="115" operator="lessThan">
      <formula>5</formula>
    </cfRule>
  </conditionalFormatting>
  <conditionalFormatting sqref="L173">
    <cfRule type="cellIs" dxfId="111" priority="114" operator="lessThan">
      <formula>3</formula>
    </cfRule>
    <cfRule type="cellIs" dxfId="110" priority="113" operator="lessThan">
      <formula>3</formula>
    </cfRule>
  </conditionalFormatting>
  <conditionalFormatting sqref="G173">
    <cfRule type="cellIs" dxfId="109" priority="112" operator="lessThan">
      <formula>2</formula>
    </cfRule>
    <cfRule type="cellIs" dxfId="108" priority="111" operator="lessThan">
      <formula>2</formula>
    </cfRule>
  </conditionalFormatting>
  <conditionalFormatting sqref="L182">
    <cfRule type="cellIs" dxfId="107" priority="110" operator="lessThan">
      <formula>3</formula>
    </cfRule>
    <cfRule type="cellIs" dxfId="106" priority="109" operator="lessThan">
      <formula>3</formula>
    </cfRule>
  </conditionalFormatting>
  <conditionalFormatting sqref="L188">
    <cfRule type="cellIs" dxfId="105" priority="108" operator="lessThan">
      <formula>3</formula>
    </cfRule>
    <cfRule type="cellIs" dxfId="104" priority="107" operator="lessThan">
      <formula>3</formula>
    </cfRule>
  </conditionalFormatting>
  <conditionalFormatting sqref="V198 G198">
    <cfRule type="cellIs" dxfId="103" priority="106" operator="lessThan">
      <formula>4</formula>
    </cfRule>
    <cfRule type="cellIs" dxfId="102" priority="105" operator="lessThan">
      <formula>4</formula>
    </cfRule>
  </conditionalFormatting>
  <conditionalFormatting sqref="L198">
    <cfRule type="cellIs" dxfId="101" priority="104" operator="lessThan">
      <formula>9</formula>
    </cfRule>
    <cfRule type="cellIs" dxfId="100" priority="103" operator="lessThan">
      <formula>9</formula>
    </cfRule>
  </conditionalFormatting>
  <conditionalFormatting sqref="Q198">
    <cfRule type="cellIs" dxfId="99" priority="102" operator="lessThan">
      <formula>12</formula>
    </cfRule>
    <cfRule type="cellIs" dxfId="98" priority="101" operator="lessThan">
      <formula>12</formula>
    </cfRule>
  </conditionalFormatting>
  <conditionalFormatting sqref="V203 Q203">
    <cfRule type="cellIs" dxfId="97" priority="100" operator="lessThan">
      <formula>2</formula>
    </cfRule>
    <cfRule type="cellIs" dxfId="96" priority="99" operator="lessThan">
      <formula>2</formula>
    </cfRule>
  </conditionalFormatting>
  <conditionalFormatting sqref="L203">
    <cfRule type="cellIs" dxfId="95" priority="98" operator="lessThan">
      <formula>3</formula>
    </cfRule>
    <cfRule type="cellIs" dxfId="94" priority="97" operator="lessThan">
      <formula>3</formula>
    </cfRule>
  </conditionalFormatting>
  <conditionalFormatting sqref="V240:V245">
    <cfRule type="cellIs" dxfId="93" priority="96" operator="lessThan">
      <formula>12</formula>
    </cfRule>
    <cfRule type="cellIs" dxfId="92" priority="95" operator="lessThan">
      <formula>12</formula>
    </cfRule>
  </conditionalFormatting>
  <conditionalFormatting sqref="E73">
    <cfRule type="cellIs" dxfId="91" priority="94" operator="lessThan">
      <formula>1680</formula>
    </cfRule>
    <cfRule type="cellIs" dxfId="90" priority="93" operator="lessThan">
      <formula>1680</formula>
    </cfRule>
    <cfRule type="cellIs" dxfId="89" priority="92" operator="lessThan">
      <formula>1680</formula>
    </cfRule>
  </conditionalFormatting>
  <conditionalFormatting sqref="E74:E75">
    <cfRule type="cellIs" dxfId="88" priority="91" operator="lessThan">
      <formula>5220</formula>
    </cfRule>
    <cfRule type="cellIs" dxfId="87" priority="90" operator="lessThan">
      <formula>5220</formula>
    </cfRule>
  </conditionalFormatting>
  <conditionalFormatting sqref="E76">
    <cfRule type="cellIs" dxfId="86" priority="89" operator="lessThan">
      <formula>2800</formula>
    </cfRule>
    <cfRule type="cellIs" dxfId="85" priority="88" operator="lessThan">
      <formula>2800</formula>
    </cfRule>
  </conditionalFormatting>
  <conditionalFormatting sqref="E77">
    <cfRule type="cellIs" dxfId="84" priority="87" operator="lessThan">
      <formula>2420</formula>
    </cfRule>
    <cfRule type="cellIs" dxfId="83" priority="86" operator="lessThan">
      <formula>2420</formula>
    </cfRule>
  </conditionalFormatting>
  <conditionalFormatting sqref="E92">
    <cfRule type="cellIs" dxfId="82" priority="85" operator="lessThan">
      <formula>1750</formula>
    </cfRule>
    <cfRule type="cellIs" dxfId="81" priority="84" operator="lessThan">
      <formula>1750</formula>
    </cfRule>
  </conditionalFormatting>
  <conditionalFormatting sqref="E93:E94">
    <cfRule type="cellIs" dxfId="80" priority="83" operator="lessThan">
      <formula>120</formula>
    </cfRule>
    <cfRule type="cellIs" dxfId="79" priority="82" operator="lessThan">
      <formula>120</formula>
    </cfRule>
  </conditionalFormatting>
  <conditionalFormatting sqref="E96:E97">
    <cfRule type="cellIs" dxfId="78" priority="81" operator="lessThan">
      <formula>1630</formula>
    </cfRule>
    <cfRule type="cellIs" dxfId="77" priority="80" operator="lessThan">
      <formula>1630</formula>
    </cfRule>
  </conditionalFormatting>
  <conditionalFormatting sqref="E107">
    <cfRule type="cellIs" dxfId="76" priority="79" operator="lessThan">
      <formula>1600</formula>
    </cfRule>
    <cfRule type="cellIs" dxfId="75" priority="78" operator="lessThan">
      <formula>1600</formula>
    </cfRule>
  </conditionalFormatting>
  <conditionalFormatting sqref="E121">
    <cfRule type="cellIs" dxfId="74" priority="77" operator="lessThan">
      <formula>300</formula>
    </cfRule>
    <cfRule type="cellIs" dxfId="73" priority="76" operator="lessThan">
      <formula>300</formula>
    </cfRule>
  </conditionalFormatting>
  <conditionalFormatting sqref="E127">
    <cfRule type="cellIs" dxfId="72" priority="75" operator="lessThan">
      <formula>800</formula>
    </cfRule>
    <cfRule type="cellIs" dxfId="71" priority="74" operator="lessThan">
      <formula>800</formula>
    </cfRule>
  </conditionalFormatting>
  <conditionalFormatting sqref="E130:E132">
    <cfRule type="cellIs" dxfId="70" priority="73" operator="lessThan">
      <formula>121600</formula>
    </cfRule>
    <cfRule type="cellIs" dxfId="69" priority="72" operator="lessThan">
      <formula>121600</formula>
    </cfRule>
  </conditionalFormatting>
  <conditionalFormatting sqref="E134">
    <cfRule type="cellIs" dxfId="68" priority="71" operator="lessThan">
      <formula>2300</formula>
    </cfRule>
    <cfRule type="cellIs" dxfId="67" priority="70" operator="lessThan">
      <formula>2300</formula>
    </cfRule>
  </conditionalFormatting>
  <conditionalFormatting sqref="E136">
    <cfRule type="cellIs" dxfId="66" priority="69" operator="lessThan">
      <formula>130000</formula>
    </cfRule>
    <cfRule type="cellIs" dxfId="65" priority="68" operator="lessThan">
      <formula>130000</formula>
    </cfRule>
  </conditionalFormatting>
  <conditionalFormatting sqref="E139">
    <cfRule type="cellIs" dxfId="64" priority="67" operator="lessThan">
      <formula>1800</formula>
    </cfRule>
    <cfRule type="cellIs" dxfId="63" priority="66" operator="lessThan">
      <formula>1800</formula>
    </cfRule>
  </conditionalFormatting>
  <conditionalFormatting sqref="E143">
    <cfRule type="cellIs" dxfId="62" priority="65" operator="lessThan">
      <formula>162600</formula>
    </cfRule>
    <cfRule type="cellIs" dxfId="61" priority="64" operator="lessThan">
      <formula>162600</formula>
    </cfRule>
  </conditionalFormatting>
  <conditionalFormatting sqref="E144">
    <cfRule type="cellIs" dxfId="60" priority="63" operator="lessThan">
      <formula>55600</formula>
    </cfRule>
    <cfRule type="cellIs" dxfId="59" priority="62" operator="lessThan">
      <formula>55600</formula>
    </cfRule>
  </conditionalFormatting>
  <conditionalFormatting sqref="E145">
    <cfRule type="cellIs" dxfId="58" priority="61" operator="lessThan">
      <formula>7000</formula>
    </cfRule>
    <cfRule type="cellIs" dxfId="57" priority="60" operator="lessThan">
      <formula>7000</formula>
    </cfRule>
    <cfRule type="cellIs" dxfId="56" priority="59" operator="lessThan">
      <formula>7000</formula>
    </cfRule>
  </conditionalFormatting>
  <conditionalFormatting sqref="E146">
    <cfRule type="cellIs" dxfId="55" priority="58" operator="lessThan">
      <formula>100000</formula>
    </cfRule>
    <cfRule type="cellIs" dxfId="54" priority="57" operator="lessThan">
      <formula>10000</formula>
    </cfRule>
  </conditionalFormatting>
  <conditionalFormatting sqref="E149">
    <cfRule type="cellIs" dxfId="53" priority="56" operator="lessThan">
      <formula>650</formula>
    </cfRule>
    <cfRule type="cellIs" dxfId="52" priority="55" operator="lessThan">
      <formula>650</formula>
    </cfRule>
  </conditionalFormatting>
  <conditionalFormatting sqref="E152">
    <cfRule type="cellIs" dxfId="51" priority="54" operator="lessThan">
      <formula>15100</formula>
    </cfRule>
    <cfRule type="cellIs" dxfId="50" priority="53" operator="lessThan">
      <formula>15100</formula>
    </cfRule>
  </conditionalFormatting>
  <conditionalFormatting sqref="E154">
    <cfRule type="cellIs" dxfId="49" priority="52" operator="lessThan">
      <formula>200</formula>
    </cfRule>
    <cfRule type="cellIs" dxfId="48" priority="51" operator="lessThan">
      <formula>200</formula>
    </cfRule>
  </conditionalFormatting>
  <conditionalFormatting sqref="E155">
    <cfRule type="cellIs" dxfId="47" priority="50" operator="lessThan">
      <formula>5</formula>
    </cfRule>
    <cfRule type="cellIs" dxfId="46" priority="49" operator="lessThan">
      <formula>5</formula>
    </cfRule>
  </conditionalFormatting>
  <conditionalFormatting sqref="E156">
    <cfRule type="cellIs" dxfId="45" priority="48" operator="lessThan">
      <formula>300</formula>
    </cfRule>
    <cfRule type="cellIs" dxfId="44" priority="47" operator="lessThan">
      <formula>300</formula>
    </cfRule>
  </conditionalFormatting>
  <conditionalFormatting sqref="E171">
    <cfRule type="cellIs" dxfId="43" priority="46" operator="lessThan">
      <formula>500</formula>
    </cfRule>
    <cfRule type="cellIs" dxfId="42" priority="45" operator="lessThan">
      <formula>500</formula>
    </cfRule>
  </conditionalFormatting>
  <conditionalFormatting sqref="E172">
    <cfRule type="cellIs" dxfId="41" priority="44" operator="lessThan">
      <formula>2900</formula>
    </cfRule>
    <cfRule type="cellIs" dxfId="40" priority="43" operator="lessThan">
      <formula>2900</formula>
    </cfRule>
  </conditionalFormatting>
  <conditionalFormatting sqref="E173">
    <cfRule type="cellIs" dxfId="39" priority="40" operator="lessThan">
      <formula>15</formula>
    </cfRule>
    <cfRule type="cellIs" dxfId="38" priority="39" operator="lessThan">
      <formula>15</formula>
    </cfRule>
  </conditionalFormatting>
  <conditionalFormatting sqref="E174">
    <cfRule type="cellIs" dxfId="37" priority="38" operator="lessThan">
      <formula>1500</formula>
    </cfRule>
    <cfRule type="cellIs" dxfId="36" priority="37" operator="lessThan">
      <formula>1500</formula>
    </cfRule>
  </conditionalFormatting>
  <conditionalFormatting sqref="E175">
    <cfRule type="cellIs" dxfId="35" priority="36" operator="lessThan">
      <formula>485</formula>
    </cfRule>
    <cfRule type="cellIs" dxfId="34" priority="35" operator="lessThan">
      <formula>485</formula>
    </cfRule>
  </conditionalFormatting>
  <conditionalFormatting sqref="E176">
    <cfRule type="cellIs" dxfId="33" priority="34" operator="lessThan">
      <formula>1400</formula>
    </cfRule>
    <cfRule type="cellIs" dxfId="32" priority="33" operator="lessThan">
      <formula>1400</formula>
    </cfRule>
  </conditionalFormatting>
  <conditionalFormatting sqref="E178">
    <cfRule type="cellIs" dxfId="31" priority="32" operator="lessThan">
      <formula>2</formula>
    </cfRule>
    <cfRule type="cellIs" dxfId="30" priority="31" operator="lessThan">
      <formula>2</formula>
    </cfRule>
  </conditionalFormatting>
  <conditionalFormatting sqref="E182">
    <cfRule type="cellIs" dxfId="29" priority="30" operator="lessThan">
      <formula>9</formula>
    </cfRule>
    <cfRule type="cellIs" dxfId="28" priority="29" operator="lessThan">
      <formula>9</formula>
    </cfRule>
  </conditionalFormatting>
  <conditionalFormatting sqref="E184">
    <cfRule type="cellIs" dxfId="27" priority="28" operator="lessThan">
      <formula>112</formula>
    </cfRule>
    <cfRule type="cellIs" dxfId="26" priority="27" operator="lessThan">
      <formula>112</formula>
    </cfRule>
  </conditionalFormatting>
  <conditionalFormatting sqref="E185">
    <cfRule type="cellIs" dxfId="25" priority="26" operator="lessThan">
      <formula>80</formula>
    </cfRule>
    <cfRule type="cellIs" dxfId="24" priority="25" operator="lessThan">
      <formula>80</formula>
    </cfRule>
  </conditionalFormatting>
  <conditionalFormatting sqref="E186">
    <cfRule type="cellIs" dxfId="23" priority="24" operator="lessThan">
      <formula>60</formula>
    </cfRule>
    <cfRule type="cellIs" dxfId="22" priority="23" operator="lessThan">
      <formula>60</formula>
    </cfRule>
  </conditionalFormatting>
  <conditionalFormatting sqref="E187">
    <cfRule type="cellIs" dxfId="21" priority="22" operator="lessThan">
      <formula>20</formula>
    </cfRule>
    <cfRule type="cellIs" dxfId="20" priority="21" operator="lessThan">
      <formula>20</formula>
    </cfRule>
  </conditionalFormatting>
  <conditionalFormatting sqref="E188">
    <cfRule type="cellIs" dxfId="19" priority="20" operator="lessThan">
      <formula>12</formula>
    </cfRule>
    <cfRule type="cellIs" dxfId="18" priority="19" operator="lessThan">
      <formula>12</formula>
    </cfRule>
  </conditionalFormatting>
  <conditionalFormatting sqref="E189">
    <cfRule type="cellIs" dxfId="17" priority="18" operator="lessThan">
      <formula>20</formula>
    </cfRule>
    <cfRule type="cellIs" dxfId="16" priority="17" operator="lessThan">
      <formula>20</formula>
    </cfRule>
  </conditionalFormatting>
  <conditionalFormatting sqref="E195:E196">
    <cfRule type="cellIs" dxfId="15" priority="16" operator="lessThan">
      <formula>150</formula>
    </cfRule>
    <cfRule type="cellIs" dxfId="14" priority="15" operator="lessThan">
      <formula>150</formula>
    </cfRule>
  </conditionalFormatting>
  <conditionalFormatting sqref="E198">
    <cfRule type="cellIs" dxfId="13" priority="14" operator="lessThan">
      <formula>33</formula>
    </cfRule>
    <cfRule type="cellIs" dxfId="12" priority="13" operator="lessThan">
      <formula>33</formula>
    </cfRule>
  </conditionalFormatting>
  <conditionalFormatting sqref="E203">
    <cfRule type="cellIs" dxfId="11" priority="12" operator="lessThan">
      <formula>7</formula>
    </cfRule>
    <cfRule type="cellIs" dxfId="10" priority="11" operator="lessThan">
      <formula>7</formula>
    </cfRule>
  </conditionalFormatting>
  <conditionalFormatting sqref="E207">
    <cfRule type="cellIs" dxfId="9" priority="10" operator="lessThan">
      <formula>3</formula>
    </cfRule>
    <cfRule type="cellIs" dxfId="8" priority="9" operator="lessThan">
      <formula>3</formula>
    </cfRule>
  </conditionalFormatting>
  <conditionalFormatting sqref="E208:E209">
    <cfRule type="cellIs" dxfId="7" priority="8" operator="lessThan">
      <formula>2</formula>
    </cfRule>
    <cfRule type="cellIs" dxfId="6" priority="7" operator="lessThan">
      <formula>2</formula>
    </cfRule>
  </conditionalFormatting>
  <conditionalFormatting sqref="E211">
    <cfRule type="cellIs" dxfId="5" priority="6" operator="lessThan">
      <formula>4</formula>
    </cfRule>
    <cfRule type="cellIs" dxfId="4" priority="5" operator="lessThan">
      <formula>4</formula>
    </cfRule>
  </conditionalFormatting>
  <conditionalFormatting sqref="Q134">
    <cfRule type="cellIs" dxfId="3" priority="4" operator="lessThan">
      <formula>2250</formula>
    </cfRule>
    <cfRule type="cellIs" dxfId="2" priority="3" operator="lessThan">
      <formula>2250</formula>
    </cfRule>
  </conditionalFormatting>
  <conditionalFormatting sqref="E58:E60">
    <cfRule type="cellIs" dxfId="1" priority="2" operator="lessThan">
      <formula>90</formula>
    </cfRule>
    <cfRule type="cellIs" dxfId="0" priority="1" operator="lessThan">
      <formula>90</formula>
    </cfRule>
  </conditionalFormatting>
  <pageMargins left="0.31496062992125984" right="0.31496062992125984" top="0.74803149606299213" bottom="0.19685039370078741" header="0.31496062992125984" footer="0.31496062992125984"/>
  <pageSetup paperSize="9" scale="72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total_service</vt:lpstr>
      <vt:lpstr>total_service!Print_Area</vt:lpstr>
      <vt:lpstr>total_service!Print_Titles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นัฏฐวี มากดำ</dc:creator>
  <cp:lastModifiedBy>STOU</cp:lastModifiedBy>
  <cp:lastPrinted>2012-10-18T06:58:02Z</cp:lastPrinted>
  <dcterms:created xsi:type="dcterms:W3CDTF">2012-03-27T08:33:20Z</dcterms:created>
  <dcterms:modified xsi:type="dcterms:W3CDTF">2013-09-17T07:52:44Z</dcterms:modified>
</cp:coreProperties>
</file>