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5135" windowHeight="6690" activeTab="1"/>
  </bookViews>
  <sheets>
    <sheet name="color control" sheetId="1" r:id="rId1"/>
    <sheet name="month" sheetId="2" r:id="rId2"/>
    <sheet name="แผนเงิน A2 - A4 (ฉ. ส่ง กผ.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Titles" localSheetId="1">'month'!$5:$7</definedName>
    <definedName name="_xlnm.Print_Titles" localSheetId="2">'แผนเงิน A2 - A4 (ฉ. ส่ง กผ.)'!$5:$7</definedName>
  </definedNames>
  <calcPr fullCalcOnLoad="1"/>
</workbook>
</file>

<file path=xl/comments2.xml><?xml version="1.0" encoding="utf-8"?>
<comments xmlns="http://schemas.openxmlformats.org/spreadsheetml/2006/main">
  <authors>
    <author>STOU</author>
    <author>Stou</author>
  </authors>
  <commentList>
    <comment ref="D47" authorId="0">
      <text>
        <r>
          <rPr>
            <b/>
            <sz val="9"/>
            <rFont val="Tahoma"/>
            <family val="2"/>
          </rPr>
          <t>ข้อมูลภายในฝ่าย :</t>
        </r>
        <r>
          <rPr>
            <sz val="9"/>
            <rFont val="Tahoma"/>
            <family val="2"/>
          </rPr>
          <t xml:space="preserve">
ไม่นำไปคำนวณ</t>
        </r>
      </text>
    </comment>
    <comment ref="D22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3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4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5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8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9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48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49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50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31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2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3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4" authorId="0">
      <text>
        <r>
          <rPr>
            <b/>
            <sz val="9"/>
            <rFont val="Tahoma"/>
            <family val="2"/>
          </rPr>
          <t>ข้อมูลภายในฝ่าย :
ไม่นำไปคำนวณ และ
ไม่นำมาเสนอเป็นตัวชี้วัด</t>
        </r>
      </text>
    </comment>
    <comment ref="D35" authorId="0">
      <text>
        <r>
          <rPr>
            <b/>
            <sz val="9"/>
            <rFont val="Tahoma"/>
            <family val="2"/>
          </rPr>
          <t>ข้อมูลภายในฝ่าย :
ไม่นำไปคำนวณ และ
ไม่นำมาเสนอเป็นตัวชี้วัด</t>
        </r>
      </text>
    </comment>
    <comment ref="D242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3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4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5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</text>
    </comment>
    <comment ref="D246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</text>
    </comment>
    <comment ref="D249" authorId="0">
      <text>
        <r>
          <rPr>
            <b/>
            <sz val="9"/>
            <rFont val="Tahoma"/>
            <family val="2"/>
          </rPr>
          <t>ไม่นับ</t>
        </r>
      </text>
    </comment>
    <comment ref="D250" authorId="0">
      <text>
        <r>
          <rPr>
            <b/>
            <sz val="9"/>
            <rFont val="Tahoma"/>
            <family val="2"/>
          </rPr>
          <t>ไม่นับ</t>
        </r>
        <r>
          <rPr>
            <sz val="9"/>
            <rFont val="Tahoma"/>
            <family val="2"/>
          </rPr>
          <t xml:space="preserve">
</t>
        </r>
      </text>
    </comment>
    <comment ref="D251" authorId="0">
      <text>
        <r>
          <rPr>
            <b/>
            <sz val="9"/>
            <rFont val="Tahoma"/>
            <family val="2"/>
          </rPr>
          <t>ไม่นับ</t>
        </r>
      </text>
    </comment>
    <comment ref="D270" authorId="0">
      <text>
        <r>
          <rPr>
            <b/>
            <sz val="9"/>
            <rFont val="Tahoma"/>
            <family val="2"/>
          </rPr>
          <t xml:space="preserve">สบ. ได้รับอนุมัติงบประมาณ 5 รายการ
</t>
        </r>
      </text>
    </comment>
    <comment ref="D280" authorId="0">
      <text>
        <r>
          <rPr>
            <b/>
            <sz val="9"/>
            <rFont val="Tahoma"/>
            <family val="2"/>
          </rPr>
          <t xml:space="preserve">ไม่นับ เพราะเป็นส่วนภายใน เพราะยังไม่เป็นผลผลิตสุดท้าย
</t>
        </r>
      </text>
    </comment>
    <comment ref="D125" authorId="0">
      <text>
        <r>
          <rPr>
            <b/>
            <sz val="9"/>
            <rFont val="Tahoma"/>
            <family val="2"/>
          </rPr>
          <t>บริการสนเทศ เป้าเพียง 500 ต้องเพิ่มให้เท่ากับแผนคือ1500</t>
        </r>
      </text>
    </comment>
    <comment ref="D124" authorId="0">
      <text>
        <r>
          <rPr>
            <b/>
            <sz val="9"/>
            <rFont val="Tahoma"/>
            <family val="2"/>
          </rPr>
          <t xml:space="preserve">บริการสนเทศ ไม่มี
</t>
        </r>
        <r>
          <rPr>
            <sz val="9"/>
            <rFont val="Tahoma"/>
            <family val="2"/>
          </rPr>
          <t xml:space="preserve">
</t>
        </r>
      </text>
    </comment>
    <comment ref="D164" authorId="0">
      <text>
        <r>
          <rPr>
            <b/>
            <sz val="9"/>
            <rFont val="Tahoma"/>
            <family val="2"/>
          </rPr>
          <t>เป้าตามแผน 2 ฝ่ายเสนอ 1</t>
        </r>
      </text>
    </comment>
    <comment ref="D110" authorId="1">
      <text>
        <r>
          <rPr>
            <sz val="9"/>
            <rFont val="Tahoma"/>
            <family val="2"/>
          </rPr>
          <t>นับเป็นผลงานเพิ่มภายในฝ่าย</t>
        </r>
      </text>
    </comment>
    <comment ref="D107" authorId="1">
      <text>
        <r>
          <rPr>
            <b/>
            <sz val="9"/>
            <rFont val="Tahoma"/>
            <family val="2"/>
          </rPr>
          <t>เป้าหมายรวมจาก กผ.  ไม่รวมรายการสารสนเทศการศึกษาทางไกล</t>
        </r>
      </text>
    </comment>
    <comment ref="D189" authorId="1">
      <text>
        <r>
          <rPr>
            <b/>
            <sz val="9"/>
            <rFont val="Tahoma"/>
            <family val="2"/>
          </rPr>
          <t>นับเป็นผลงานเพิ่มภายในฝ่าย</t>
        </r>
      </text>
    </comment>
    <comment ref="D190" authorId="1">
      <text>
        <r>
          <rPr>
            <b/>
            <sz val="9"/>
            <rFont val="Tahoma"/>
            <family val="2"/>
          </rPr>
          <t>นับเป็นผลงานเพิ่มภายในฝ่าย</t>
        </r>
      </text>
    </comment>
    <comment ref="D183" authorId="1">
      <text>
        <r>
          <rPr>
            <b/>
            <sz val="9"/>
            <rFont val="Tahoma"/>
            <family val="2"/>
          </rPr>
          <t>เป้าหมายรวมจาก กผ. 58 ไม่รวมบริการสื่อโสต(จัดนิทรรศการ ฉายภาพยนตร์)</t>
        </r>
      </text>
    </comment>
    <comment ref="D265" authorId="1">
      <text>
        <r>
          <rPr>
            <sz val="9"/>
            <rFont val="Tahoma"/>
            <family val="2"/>
          </rPr>
          <t xml:space="preserve">นำผลรายการ สรุปและวิเคราะห์มาใช้
</t>
        </r>
      </text>
    </comment>
    <comment ref="F21" authorId="0">
      <text>
        <r>
          <rPr>
            <sz val="9"/>
            <rFont val="Tahoma"/>
            <family val="2"/>
          </rPr>
          <t xml:space="preserve">รายการใดไม่มีเป้า  จึงต้องมีคำนวณไว้  หากมีภายหลังระบบจะสามารถนำขึ้นอัตโนมัติ
</t>
        </r>
      </text>
    </comment>
  </commentList>
</comments>
</file>

<file path=xl/sharedStrings.xml><?xml version="1.0" encoding="utf-8"?>
<sst xmlns="http://schemas.openxmlformats.org/spreadsheetml/2006/main" count="1438" uniqueCount="535">
  <si>
    <t>หน่วยนับ</t>
  </si>
  <si>
    <t>รวม</t>
  </si>
  <si>
    <t>ประมาณการล่วงหน้า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</si>
  <si>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</si>
  <si>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</si>
  <si>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</si>
  <si>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</si>
  <si>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</si>
  <si>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</si>
  <si>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</si>
  <si>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</si>
  <si>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>ค่าเป้าหมายปี 2554</t>
  </si>
  <si>
    <t>เงินนอกงบประมาณประจำปีงบประมาณ พ.ศ.  2554 (ทุกแหล่งเงิน)</t>
  </si>
  <si>
    <t>(หน่วย : บาท)</t>
  </si>
  <si>
    <t>รหัส</t>
  </si>
  <si>
    <t>แผนการใช้จ่ายงบประมาณของหน่วยงาน</t>
  </si>
  <si>
    <t>ประเภทรายจ่าย</t>
  </si>
  <si>
    <t>รวมทั้งสิ้น</t>
  </si>
  <si>
    <t>(ระบุ)</t>
  </si>
  <si>
    <t>(แหล่งเงิน)</t>
  </si>
  <si>
    <t>งบบุคลากร</t>
  </si>
  <si>
    <t>งบดำเนินงาน</t>
  </si>
  <si>
    <t>งบลงทุน</t>
  </si>
  <si>
    <t>เงินอุดหนุน</t>
  </si>
  <si>
    <t>งบรายจ่ายอื่น</t>
  </si>
  <si>
    <t>รวมงบประมาณทั้งสิ้น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</si>
  <si>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</si>
  <si>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</si>
  <si>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</si>
  <si>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>ระดับ</t>
  </si>
  <si>
    <t>-</t>
  </si>
  <si>
    <t>ของสำนักบรรณสารสนเทศ</t>
  </si>
  <si>
    <t>กิจกรรมหลักที่ 1  สนับสนุนการบริหารจัดการทั่วไป</t>
  </si>
  <si>
    <t>กิจกรรมย่อยที่  1.1  งานอำนวยการและงานบริหารทั่วไป</t>
  </si>
  <si>
    <t xml:space="preserve">  1)  ประสานและอำนวยการงานธุรการ</t>
  </si>
  <si>
    <t>ครั้ง</t>
  </si>
  <si>
    <t>ฉบับ</t>
  </si>
  <si>
    <t xml:space="preserve">  3) จัดทำรายงานผลการดำเนินงานตามแผนปฏิบัติการและงบประมาณ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</si>
  <si>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</si>
  <si>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</si>
  <si>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</si>
  <si>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>เล่ม</t>
  </si>
  <si>
    <t>ชื่อเรื่อง</t>
  </si>
  <si>
    <t>แผ่น-ตลับ-เล่ม</t>
  </si>
  <si>
    <t>แผ่น-ฐาน</t>
  </si>
  <si>
    <t>แฟ้ม-เล่ม-เรื่อง</t>
  </si>
  <si>
    <t>ระเบียน</t>
  </si>
  <si>
    <t xml:space="preserve">   1.3  อนุรักษ์วัสดุสารสนเทศ</t>
  </si>
  <si>
    <t>เล่ม-เรื่อง</t>
  </si>
  <si>
    <t>กิจกรรมหลักที่ 2 บริการห้องสมุด</t>
  </si>
  <si>
    <t>เล่ม-ชิ้น</t>
  </si>
  <si>
    <t>คำถาม</t>
  </si>
  <si>
    <t>เล่ม-ชิ้น-แฟ้ม</t>
  </si>
  <si>
    <t>เรื่อง</t>
  </si>
  <si>
    <t>บทความ-ชื่อเรื่อง</t>
  </si>
  <si>
    <t>เล่ม-บทความ</t>
  </si>
  <si>
    <t xml:space="preserve">          - งานสมาชิก PULINET</t>
  </si>
  <si>
    <t>บัตร</t>
  </si>
  <si>
    <t xml:space="preserve">             - จัดแสดงนิทรรศการจดหมายเหตุ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</si>
  <si>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</si>
  <si>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</si>
  <si>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>รายการ/ครั้ง</t>
  </si>
  <si>
    <t>รายการ</t>
  </si>
  <si>
    <t>ส 1.1.7</t>
  </si>
  <si>
    <t>ก 1.3.6</t>
  </si>
  <si>
    <t>ก 2.3.2</t>
  </si>
  <si>
    <t xml:space="preserve">         4) ฐานข้อมูลคลังปัญญา ตำรา มสธ. (ใหม่)</t>
  </si>
  <si>
    <t xml:space="preserve">         5) ฐานข้อมูลวิทยานิพนธ์บัณฑิตศึกษา มสธ. ในระบบ TDC</t>
  </si>
  <si>
    <t xml:space="preserve">         6) ฐานข้อมูลบทความวารสาร มสธ. ในระบบ TDC</t>
  </si>
  <si>
    <t xml:space="preserve">   1.3 การพัฒนาสารสนเทศดิจิทัลในระบบ e-Reserves</t>
  </si>
  <si>
    <t xml:space="preserve">   1.4 การทำรายการสหบรรณานุกรม UC</t>
  </si>
  <si>
    <t xml:space="preserve">   1.5 การแปลงสารสนเทศให้เป็นสารสนเทศดิจิทัล</t>
  </si>
  <si>
    <r>
      <t xml:space="preserve">              </t>
    </r>
    <r>
      <rPr>
        <b/>
        <sz val="12"/>
        <color indexed="8"/>
        <rFont val="Aharoni"/>
        <family val="0"/>
      </rPr>
      <t>•</t>
    </r>
    <r>
      <rPr>
        <sz val="12"/>
        <color indexed="8"/>
        <rFont val="Angsana New"/>
        <family val="1"/>
      </rPr>
      <t xml:space="preserve">ศูนย์เทคโนฯ </t>
    </r>
  </si>
  <si>
    <t xml:space="preserve">               •  สารสนเทศ ร.7 </t>
  </si>
  <si>
    <t xml:space="preserve">  1.6 พัฒนาระบบสืบค้นเอกสารจดหมายเหตุทางอิเล็กทรอนิกส์</t>
  </si>
  <si>
    <t xml:space="preserve">         - การจัดทำระเบียนรายการเอกสารจดหมายเหตุทางอิเล็กทรอนิกส์</t>
  </si>
  <si>
    <t xml:space="preserve">   1.7 ให้บริการกับผู้ใช้บริการสารสนเทศในระบบ e-library</t>
  </si>
  <si>
    <t xml:space="preserve">   1.8 พัฒนาบุคลากรให้มีความรู้และทักษะด้านเทคโนโลยีสารสนเทศ  
          และเทคโนโลยีสมัยใหม่</t>
  </si>
  <si>
    <t>กิจกรรมหลักที่ 2 : การจัดหา บำรุงรักษาครุภัณฑ์และโปรแกรมคอมพิวเตอร์</t>
  </si>
  <si>
    <t xml:space="preserve">   2.1 การจัดหาครุภัณฑ์คอมพิวเตอร์ โปรแกรมและอุปกรณ์</t>
  </si>
  <si>
    <t xml:space="preserve">   2.2 การบำรุงรักษาระบบห้องสมุดอัตโนมัติ และระบบเครือข่ายคอมพิวเตอร์</t>
  </si>
  <si>
    <t xml:space="preserve">  2.3 การแก้ไขปัญหา บำรุงรักษาครุภัณฑ์และอุปกรณ์คอมพิวเตอร์</t>
  </si>
  <si>
    <t>หน้า</t>
  </si>
  <si>
    <t xml:space="preserve">   3.1 การให้บริการจัดส่งเอกสารทางอิเล็กทรอนิกส์</t>
  </si>
  <si>
    <t xml:space="preserve">          - การจัดทำคู่มือการใช้งานจัดส่งเอกสารทางอิเล็กทรอนิกส์</t>
  </si>
  <si>
    <t xml:space="preserve">          -  การประเมินผลความพึงพอใจผู้รับบริการต่อการใช้บริการจัดส่งเอกสารทางอิเล็กทรอนิกส์</t>
  </si>
  <si>
    <t xml:space="preserve">   1.1 จัดหาทรัพยากรสารสนเทศใหม่</t>
  </si>
  <si>
    <t xml:space="preserve">          -หนังสือ</t>
  </si>
  <si>
    <t xml:space="preserve">              •  จัดหา ฯ </t>
  </si>
  <si>
    <t xml:space="preserve">              •  ห้องสมุดสาขา  </t>
  </si>
  <si>
    <t xml:space="preserve">          -วารสาร</t>
  </si>
  <si>
    <t xml:space="preserve">          -สื่อโสตทัศน์</t>
  </si>
  <si>
    <t xml:space="preserve">              •  บริการสื่อโสตฯ</t>
  </si>
  <si>
    <t xml:space="preserve">          -สื่ออิเล็กทรอนิกส์</t>
  </si>
  <si>
    <r>
      <t xml:space="preserve">          -สื่อลักษณะพิเศษ</t>
    </r>
  </si>
  <si>
    <t xml:space="preserve">              •  สารสนเทศสุโขทัยศึกษา , ร.7  </t>
  </si>
  <si>
    <t xml:space="preserve">              •  สารสนเทศการศึกษาทางไกล </t>
  </si>
  <si>
    <t xml:space="preserve">              •  สารสนเทศจดหมายเหตุ  </t>
  </si>
  <si>
    <t xml:space="preserve">              •  สารสนเทศ ศ.ดร.วิจิตร  ศรีสอ้าน</t>
  </si>
  <si>
    <t xml:space="preserve">          1)  จัดทำระเบียนบรรณานุกรม</t>
  </si>
  <si>
    <t xml:space="preserve">          -ระเบียนบรรณานุกรมหนังสือ วารสาร สื่อโสตทัศน์และ
            สื่ออิเล็กทรอนิกส์ใหม่ในฐานข้อมูลบรรณานุกรม Clas01</t>
  </si>
  <si>
    <t xml:space="preserve">               • วารสาร  (บริการสื่อสิ่งพิมพ์ต่อเนื่อง)</t>
  </si>
  <si>
    <t xml:space="preserve">               • หนังสือ สื่อโสตฯ สื่ออิเล็กทรอนิกส์   (วิเคราะห์ฯ) </t>
  </si>
  <si>
    <t xml:space="preserve">         -ระเบียนดรรชนีวารสาร/เอกสารเนื้อหาทั่วไป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</si>
  <si>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•  วารสาร   (บริการสื่อสิ่งพิมพ์ต่อเนื่อง) </t>
  </si>
  <si>
    <t xml:space="preserve">              •  สื่อลักษณะพิเศษ </t>
  </si>
  <si>
    <t xml:space="preserve">                   •  สารสนเทศสุโขทัยศึกษา , ร.7</t>
  </si>
  <si>
    <t xml:space="preserve">                   • สารสนเทศการศึกษาทางไกล </t>
  </si>
  <si>
    <t xml:space="preserve">         -ระเบียนเอกสารจดหมายเหตุ </t>
  </si>
  <si>
    <t xml:space="preserve">         2)  จัดเตรียมทรัพยากรสารสนเทศใหม่ให้พร้อมบริการ</t>
  </si>
  <si>
    <t xml:space="preserve">          - หนังสือ  (วิเคราะห์ฯ)</t>
  </si>
  <si>
    <t xml:space="preserve">                  • วิเคราะห์</t>
  </si>
  <si>
    <t xml:space="preserve">                  • ห้องสมุดสาขา</t>
  </si>
  <si>
    <t xml:space="preserve">          - วารสาร   (บริการสื่อสิ่งพิมพ์ต่อเนื่อง)</t>
  </si>
  <si>
    <t xml:space="preserve">         -  สื่อโสตทัศน์ </t>
  </si>
  <si>
    <t xml:space="preserve">                 • วิเคราะห์ฯ</t>
  </si>
  <si>
    <t xml:space="preserve">                 • ห้องสมุดสาขา</t>
  </si>
  <si>
    <t xml:space="preserve">          - สื่อลักษณะพิเศษ</t>
  </si>
  <si>
    <t xml:space="preserve">               • สารสนเทศสุโขทัยศึกษา , ร.7</t>
  </si>
  <si>
    <t xml:space="preserve">               • เอกสารจดหมายเหตุ</t>
  </si>
  <si>
    <t xml:space="preserve">          -สื่อลักษณะพิเศษ</t>
  </si>
  <si>
    <r>
      <t xml:space="preserve">                • สารสนเทศ ร.7</t>
    </r>
    <r>
      <rPr>
        <sz val="12"/>
        <color indexed="8"/>
        <rFont val="AngsanaUPC"/>
        <family val="1"/>
      </rPr>
      <t xml:space="preserve"> </t>
    </r>
  </si>
  <si>
    <t xml:space="preserve">                • เอกสารจดหมายเหตุ</t>
  </si>
  <si>
    <t xml:space="preserve">   2.1 บริการห้องสมุด ณ ที่ทำการ มสธ.</t>
  </si>
  <si>
    <t xml:space="preserve">         -จำนวนผู้ใช้ห้องสมุด</t>
  </si>
  <si>
    <t>ราย</t>
  </si>
  <si>
    <t xml:space="preserve">              •  ศูนย์เทคโนโลยีบรรณสารสนเทศ  </t>
  </si>
  <si>
    <t xml:space="preserve">              •  บริการสื่อสิ่งพิมพ์   (walk in , โทรศัพท์ ,โทรสาร)</t>
  </si>
  <si>
    <t xml:space="preserve">              •  จดหมายเหตุ  </t>
  </si>
  <si>
    <t xml:space="preserve">         -จำนวนระเบียนสมาชิกผู้ใช้ห้องสมุด</t>
  </si>
  <si>
    <t xml:space="preserve">         -งานบริการยืม-คืน</t>
  </si>
  <si>
    <t xml:space="preserve">              • บริการสื่อสิ่งพิมพ์</t>
  </si>
  <si>
    <t xml:space="preserve">              • จดหมายเหตุ</t>
  </si>
  <si>
    <t xml:space="preserve">         -งานบริการตอบคำถามและช่วยค้นคว้าสื่อทั่วไปและสื่อลักษณะพิเศษ</t>
  </si>
  <si>
    <t xml:space="preserve">              • สารสนเทศ ร.7 </t>
  </si>
  <si>
    <t xml:space="preserve">              • การศึกษาทางไกล</t>
  </si>
  <si>
    <t xml:space="preserve">         -งานบริการการใช้ทรัพยากรสารสนเทศ (การจัดเรียงขึ้นชั้น)</t>
  </si>
  <si>
    <t xml:space="preserve">              • บริการสื่อสิ่งพิมพ์ต่อเนื่อง </t>
  </si>
  <si>
    <t xml:space="preserve">              • บริการสื่อโสตฯ</t>
  </si>
  <si>
    <t xml:space="preserve">         -งานบริการนำส่งเอกสาร</t>
  </si>
  <si>
    <t xml:space="preserve">         -งานบริการข่าวสารทันสมัย</t>
  </si>
  <si>
    <r>
      <t xml:space="preserve">               • จัดหา </t>
    </r>
  </si>
  <si>
    <t xml:space="preserve">               • บริการสื่อสิ่งพิมพ์ต่อเนื่อง</t>
  </si>
  <si>
    <t xml:space="preserve">    2.2 บริการห้องสมุด มุม มสธ.และศูนย์วิทยบริการบัณฑิตศึกษา</t>
  </si>
  <si>
    <t xml:space="preserve">   2.3 บริการระหว่างห้องสมุด   (ที่เป็นเครือข่ายร่วมกัน)</t>
  </si>
  <si>
    <t xml:space="preserve">          - บริการขอยืม-ถ่ายเอกสารระหว่างห้องสมุด</t>
  </si>
  <si>
    <t xml:space="preserve">          - บริการให้ยืม-ถ่ายเอกสารระหว่างห้องสมุด </t>
  </si>
  <si>
    <t xml:space="preserve">   2.4  บริการหน่วยงานภายใน</t>
  </si>
  <si>
    <t xml:space="preserve">          - จัดหาหนังสือให้แก่นักศึกษาคณาจารย์ในระดับบัณฑิตศึกษา</t>
  </si>
  <si>
    <t xml:space="preserve">          - จัดทำข้อมูลบัตรรายการฯ(CIP) สำหรับสิ่งพิมพ์ที่มหาวิทยาลัยจัดพิมพ์</t>
  </si>
  <si>
    <t xml:space="preserve">  2.5 เผยแพร่สารสนเทศของมหาวิทยาลัย</t>
  </si>
  <si>
    <t xml:space="preserve">        1) สารสนเทศในวาระพิธีพระราชทานปริญญาบัตร</t>
  </si>
  <si>
    <t xml:space="preserve">             - นำชมห้อง ร.7 แก่บัณฑิต มหาบัณฑิต และผู้สนใจ</t>
  </si>
  <si>
    <t xml:space="preserve">            - สารสนเทศจดหมายเหตุ</t>
  </si>
  <si>
    <t xml:space="preserve">            - สารสนเทศรัชกาลที่ 7</t>
  </si>
  <si>
    <t xml:space="preserve">            - สารสนเทศสุโขทัยศึกษา</t>
  </si>
  <si>
    <t xml:space="preserve">            - สารสนเทศการศึกษาทางไกล</t>
  </si>
  <si>
    <t xml:space="preserve">  2.6 งานให้การศึกษาผู้ใช้และส่งเสริมการใช้ห้องสมุด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</si>
  <si>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</si>
  <si>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</si>
  <si>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- การจัดทำสื่อประชาสัมพันธ์</t>
  </si>
  <si>
    <t xml:space="preserve">                • บริการสื่อสิ่งพิมพ์</t>
  </si>
  <si>
    <t xml:space="preserve">                • สนเทศ  ร.7</t>
  </si>
  <si>
    <t xml:space="preserve">            - การจัดกิจกรรมประชาสัมพันธ์</t>
  </si>
  <si>
    <t xml:space="preserve">                • บริการสื่อสิ่งพิมพ์ต่อเนื่อง</t>
  </si>
  <si>
    <t xml:space="preserve">                • บริการสื่อโสตฯ</t>
  </si>
  <si>
    <t xml:space="preserve">  3.1 จัดหา จัดทำและบริการนำส่งวัสดุการศึกษาประกอบการเรียนการสอนให้กับนักศึกษาปริญญาเอก</t>
  </si>
  <si>
    <t xml:space="preserve">   4.1 ความร่วมมือโครงการ Thai 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</si>
  <si>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</si>
  <si>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
              (Union Catalog : UC)
</t>
  </si>
  <si>
    <t xml:space="preserve">        3) การพัฒนาระบบจัดเก็บเอกสารในรูปอิเล็กทรอนิกส์  
              (Thai Digital Collection : TDC)</t>
  </si>
  <si>
    <t xml:space="preserve">   4.2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</si>
  <si>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</si>
  <si>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คณะทำงานฝ่ายพัฒนาทรัพยากรสารสนเทศ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</si>
  <si>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</si>
  <si>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</si>
  <si>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</si>
  <si>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</si>
  <si>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</si>
  <si>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4.3 ความร่วมมือในคณะกรรมการข่ายงานห้องสมุดมหาวิทยาลัยส่วนภูมิภาค             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</si>
  <si>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</si>
  <si>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</si>
  <si>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คณะทำงานวารสารและเอกสาร</t>
  </si>
  <si>
    <t xml:space="preserve">        4) คณะทำงานเทคโนโลยีสารสนเทศ</t>
  </si>
  <si>
    <t xml:space="preserve">   4.4 กิจกรรมความร่วมมือกับหน่วยงานภายนอก เช่น กรมราชทัณฑ์</t>
  </si>
  <si>
    <t>ผลผลิตที่ 1 การพัฒนาห้องสมุดดิจิทัล</t>
  </si>
  <si>
    <t>กิจกรรมหลักที่ 1 การพัฒนาฐานข้อ มูลเว็บไซต์ และนิทรรศการออนไลน์</t>
  </si>
  <si>
    <t xml:space="preserve">   1.1 การทำฐานข้อมูล เว็บไซต์ และนิทรรศการออนไลน์ (ใหม่)</t>
  </si>
  <si>
    <t>ฐานข้อมูล/เว็บ/เรื่อง</t>
  </si>
  <si>
    <t xml:space="preserve">         1) พัฒนาฐานข้อมูล และระบบสำนักงานอัตโนมัติ</t>
  </si>
  <si>
    <t>ฐานข้อมูล</t>
  </si>
  <si>
    <t xml:space="preserve">         2) พัฒนาเว็บ</t>
  </si>
  <si>
    <t>เว็บไซต์</t>
  </si>
  <si>
    <t xml:space="preserve">         3) จัดทำนิทรรศการออนไลน์</t>
  </si>
  <si>
    <t xml:space="preserve">   1.2 การพัฒนาสารสนเทศดิจิทัลในระบบห้องสมุดดิจิทัล 5 ฐานข้อมูล</t>
  </si>
  <si>
    <t xml:space="preserve">         1) ฐานข้อมูลพระบาทสมเด็จพระปกเกล้าเจ้าอยู่หัวฯ</t>
  </si>
  <si>
    <t xml:space="preserve">         2) ฐานข้อมูลนนทบุรีศึกษา</t>
  </si>
  <si>
    <t xml:space="preserve">         3) ฐานข้อมูลศาสตราจารย์ ดร.วิจิตร ศรีสอ้าน</t>
  </si>
  <si>
    <t xml:space="preserve">      ประจำปี (แผนงบประมาณ รายงานประกันคุณภาพ การบริหารความเสี่ยง)</t>
  </si>
  <si>
    <r>
      <t xml:space="preserve">  2)  จัดทำแผน/โครงการ และงบประมาณประจำปี </t>
    </r>
    <r>
      <rPr>
        <sz val="12"/>
        <color indexed="10"/>
        <rFont val="AngsanaUPC"/>
        <family val="1"/>
      </rPr>
      <t>และคำรับรองการปฏิบัติราชการ แผนการ
        ควบคุมภายใน แผนการบริหารความเสี่ยง แผนการจัดการความรู้</t>
    </r>
  </si>
  <si>
    <t xml:space="preserve">     1.1  รับ-ส่งเอกสารในระบบสารบรรณอิเล็กทรอนิกส์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</si>
  <si>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</si>
  <si>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</si>
  <si>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1.4  จัดซื้อจ้างพัสดุ</t>
  </si>
  <si>
    <t xml:space="preserve">     1.5  เบิกจ่ายพัสดุ </t>
  </si>
  <si>
    <t xml:space="preserve">     1.6  ซ่อมพัสดุ-อาคารสถานที่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</si>
  <si>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</si>
  <si>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ควบคุมงบประมาณ และเบิกจ่ายงบประมาณ</t>
  </si>
  <si>
    <t xml:space="preserve">     1.9  ตรวจสอบสถิติการมาปฏิบัติงานของบุคลากร</t>
  </si>
  <si>
    <t xml:space="preserve">     1.10  จัดทำข้อมูลการลาส่งกองการเจ้าหน้าที่</t>
  </si>
  <si>
    <t>(75,250+181,625)</t>
  </si>
  <si>
    <t>(222,000+66,000)</t>
  </si>
  <si>
    <t>(279,375+68,070+296,000)</t>
  </si>
  <si>
    <t>(1,506,000+498,000)</t>
  </si>
  <si>
    <t>(4,125+7,000)</t>
  </si>
  <si>
    <t>(5,250+100,020)</t>
  </si>
  <si>
    <t>(523,525+55,000+
53,600+20,000)</t>
  </si>
  <si>
    <t>กิจกรรมหลักที่ 3 : การให้บริการจัดส่งเอกสารทางอิเล็กทรอนิกส์ (e-Document Delivery)</t>
  </si>
  <si>
    <t xml:space="preserve">          - การให้บริการจัดส่งเอกสารทางอิเล็กทรอนิกส์ให้ผู้รับบริการ  (นับซ้ำ)</t>
  </si>
  <si>
    <t>ผลผลิตที่ 1  การบริหารงานทั่วไป สบ. (ส 1.1.7)   (เงินรายได้)</t>
  </si>
  <si>
    <t>โครงการที่ 1  โครงการพัฒนาห้องสมุดดิจิทัล  (ก  2.3.2)   (เงินรายได้ + เงินคงคลัง)</t>
  </si>
  <si>
    <t>เล่ม-ชิ้น-แฟ้ม-แผ่น-ตลับ</t>
  </si>
  <si>
    <t xml:space="preserve">              •  การศึกษาทางไกล</t>
  </si>
  <si>
    <t xml:space="preserve">                • วิเคราะห์ฯ</t>
  </si>
  <si>
    <t xml:space="preserve">                • จัดหาฯ  (e-Book และฐานข้อมูล)</t>
  </si>
  <si>
    <t>ฐาน-ชื่อเรื่อง</t>
  </si>
  <si>
    <t>แผ่น-ฐาน-ชื่อเรื่อง</t>
  </si>
  <si>
    <t xml:space="preserve">          - สื่ออิเล็กทรอนิกส์   </t>
  </si>
  <si>
    <t xml:space="preserve">              •  สารสนเทศ ร.7  (งานปริญญาบัตร)</t>
  </si>
  <si>
    <t xml:space="preserve">  3.2 จัดหาหนังสือให้แก่นักศึกษาและคณาจารย์สนับสนุนการเรียนการสอนดุษฎีบัณฑิต</t>
  </si>
  <si>
    <t xml:space="preserve">        6) คณะทำงานพัฒนาคุณภาพมาตรฐานการดำเนินงานห้องสมุด</t>
  </si>
  <si>
    <t>(50,000+1,200,000+12,880,600+2,000)</t>
  </si>
  <si>
    <t>E:\odi_ plan 54_May\แผนเงิน A2-A4\</t>
  </si>
  <si>
    <t xml:space="preserve">        2) เผยแพร่สารสนเทศในสื่อของมหาวิทยาลัย เช่น สื่อสิ่งพิมพ์และสื่อประชาสัมพันธ์ เว็บไซต์</t>
  </si>
  <si>
    <t>ผลผลิตที่ 2 กิจกรรมบริการบรรณสารสนเทศ  (ก .1.3.6)               
(เงินรายได้ + เงินกองทุน + เงินแผ่นดิน)</t>
  </si>
  <si>
    <t xml:space="preserve">                • ปรับปรุงนิทรรศการหมุนเวียน ห้อง ร.7  </t>
  </si>
  <si>
    <t xml:space="preserve">                • จดหมายเหตุ  </t>
  </si>
  <si>
    <t xml:space="preserve">        5) คณะทำงานข้อมูลท้องถิ่น   </t>
  </si>
  <si>
    <t xml:space="preserve">              1.1  จำนวนสารสนเทศ ร.7 ที่คัดเลือกแล้วพร้อมจัดส่งขั้นตอนต่อไป</t>
  </si>
  <si>
    <t xml:space="preserve">ระเบียน </t>
  </si>
  <si>
    <t xml:space="preserve">              1.2  จำนวนระเบียนที่นำขึ้นฐานข้อมูล</t>
  </si>
  <si>
    <t xml:space="preserve">ปรับครั้งที่ 2 ตามข้อมูล กผ. 11 ส.ค.53 </t>
  </si>
  <si>
    <t xml:space="preserve">ปรับครั้งที่ 1  20 ก.ค.53  (จากข้อมูลเดิม ณ 29 เม.ย.53)  :  ปรับเฉพาะแผนงาน </t>
  </si>
  <si>
    <t xml:space="preserve">   1.2  จัดทำระเบียนและเตรียมทรัพยากรสารสนเทศใหม่ให้พร้อมบริการ</t>
  </si>
  <si>
    <t>เล่ม-แผ่น-ตลับ-ฐาน-ชื่อเรื่อง-แฟ้ม</t>
  </si>
  <si>
    <t xml:space="preserve">           - ศูนย์บริการการศึกษาเฉพาะกิจ มุม มสธ.    (81 แห่ง)</t>
  </si>
  <si>
    <t xml:space="preserve">           - ศูนย์วิทยบริการบัณฑิตศึกษา     (2 แห่ง)</t>
  </si>
  <si>
    <r>
      <t xml:space="preserve">รายละเอียดแผนงาน ประจำปีงบประมาณ 2554   </t>
    </r>
    <r>
      <rPr>
        <b/>
        <u val="single"/>
        <sz val="17"/>
        <rFont val="AngsanaUPC"/>
        <family val="1"/>
      </rPr>
      <t xml:space="preserve"> (ฉบับใช้ใน สบ.)</t>
    </r>
  </si>
  <si>
    <t xml:space="preserve">           - รับเอกสาร</t>
  </si>
  <si>
    <t xml:space="preserve">           - ส่งเอกสาร</t>
  </si>
  <si>
    <t xml:space="preserve">           - คัดแยก, จัดเก็บ, ค้นหา</t>
  </si>
  <si>
    <t xml:space="preserve">           - การใช้รถยนต์ประจำสำนัก</t>
  </si>
  <si>
    <t xml:space="preserve">           - การใช้ห้องประชุม</t>
  </si>
  <si>
    <t xml:space="preserve">           - ขออนุมัติจัดซื้อจัดจ้าง</t>
  </si>
  <si>
    <t xml:space="preserve">           - ขออนุมัติในหลักการ</t>
  </si>
  <si>
    <t xml:space="preserve">           - ขอยืมเงินทดรองจ่าย</t>
  </si>
  <si>
    <t xml:space="preserve">           - ตรวจสอบเวลาการมาปฏิบัติงานในสมุดลงชื่อปฏิบัติงาน</t>
  </si>
  <si>
    <t xml:space="preserve">           - ตรวจสอบเวลาการมาปฏิบัติงานในระบบอิเล็กทรอนิกส์</t>
  </si>
  <si>
    <t xml:space="preserve">          - เบิกค่าใช้จ่ายของ มุม มสธ./ศวบ.</t>
  </si>
  <si>
    <t xml:space="preserve">          - เบิกค่าล่วงเวลา</t>
  </si>
  <si>
    <t xml:space="preserve">          - เบิกค่าใช้จ่ายอื่น ๆ </t>
  </si>
  <si>
    <t xml:space="preserve">           - บันทึกงาน/ปิดงานในระบบสารบรรณอิเล็กทรอนิกส์</t>
  </si>
  <si>
    <t xml:space="preserve">           - จัดทำข้อมูลการลา ครั้งที่ 1 (ก.ย. - ก.พ.)</t>
  </si>
  <si>
    <t xml:space="preserve">           - จัดทำข้อมูลการลา ครั้งที่ 1 (มี.ค.- ส.ค.)</t>
  </si>
  <si>
    <t xml:space="preserve">           - จัดทำข้อมูลการลาเมื่อสิ้นปีงบประมาณ (ต.ค. - ก.ย.)</t>
  </si>
  <si>
    <t xml:space="preserve">           - จัดส่งเรื่องการจัดซื้อจัดจ้างให้กองพัสดุดำเนินงาน</t>
  </si>
  <si>
    <t xml:space="preserve">   - จัดทำข้อมูลการลาส่งกองการเจ้าหน้าที่</t>
  </si>
  <si>
    <t xml:space="preserve">           - แผนการจัดซื้อจัดจ้าง</t>
  </si>
  <si>
    <t>สล.</t>
  </si>
  <si>
    <t xml:space="preserve">               ▪ จัดซื้อ</t>
  </si>
  <si>
    <t xml:space="preserve"> แผ่น-ตลับ-เล่ม</t>
  </si>
  <si>
    <t xml:space="preserve">               ▪ ขอสำเนา</t>
  </si>
  <si>
    <t>สนเทศไม่มี</t>
  </si>
  <si>
    <t xml:space="preserve">                 สื่ออิเล็กทรอนิกส์ Off line  </t>
  </si>
  <si>
    <t xml:space="preserve">                 สื่ออิเล็กทรอนิกส์ On line  </t>
  </si>
  <si>
    <t>ชื่อ-แผ่น-ฐาน</t>
  </si>
  <si>
    <t xml:space="preserve">                 หนังสือ</t>
  </si>
  <si>
    <t>เล่ม-แผ่น</t>
  </si>
  <si>
    <t xml:space="preserve">                 ทำสำเนาเข้าเล่ม</t>
  </si>
  <si>
    <t xml:space="preserve">                •  จดหมายเหตุ  </t>
  </si>
  <si>
    <t xml:space="preserve">                •  การศึกษาทางไกล</t>
  </si>
  <si>
    <t xml:space="preserve">                •  สารสนเทศ ร.7  (งานปริญญาบัตร)</t>
  </si>
  <si>
    <t xml:space="preserve">               ฝ่ายบริการสนเทศ</t>
  </si>
  <si>
    <t xml:space="preserve">              ฝ่ายบริการสื่อการศึกษา</t>
  </si>
  <si>
    <t xml:space="preserve">              ฝ่ายบริการสนเทศ</t>
  </si>
  <si>
    <t xml:space="preserve"> ครั้ง</t>
  </si>
  <si>
    <t xml:space="preserve"> </t>
  </si>
  <si>
    <t xml:space="preserve">          -การสอนการค้นคว้าสารสนเทศในห้องสมุด</t>
  </si>
  <si>
    <t xml:space="preserve">          -การให้การศึกษา ณ จุดบริการในห้องสมุด</t>
  </si>
  <si>
    <t xml:space="preserve">          -การแนะนำการใช้ห้องสมุด (ปฐมนิเทศ)</t>
  </si>
  <si>
    <t xml:space="preserve">            -การจัดทำสื่อประชาสัมพันธ์</t>
  </si>
  <si>
    <t>น่าจะเป็นของจัดหาฯ แต่จัดหาไม่ระบุ</t>
  </si>
  <si>
    <t>ครัง</t>
  </si>
  <si>
    <t xml:space="preserve">        ฝ่าบริการสื่อการศึกษา</t>
  </si>
  <si>
    <t xml:space="preserve">           ฝ่ายเทคนิค</t>
  </si>
  <si>
    <t xml:space="preserve">               2  ออกแบบและพัฒนาเว็บห้องสมุด(ภาคภาษาอังกฤษ)</t>
  </si>
  <si>
    <t xml:space="preserve">               4  ออกแบบและพัฒนา  Blog  งานบริการห้องสมุด</t>
  </si>
  <si>
    <t xml:space="preserve">               5  ออกแบบและพัฒนาเว็บเพื่อการสื่อสารภายในสำนักบรรณสารสนเทศ</t>
  </si>
  <si>
    <t xml:space="preserve">               1  จัดทำเนื้อหานิทรรศการออนไลน์</t>
  </si>
  <si>
    <t xml:space="preserve">               1  สแกนเอกสาร ถ่ายโอนไฟล์เอกสารในรูปอิเล็กทรอนิกส์</t>
  </si>
  <si>
    <t xml:space="preserve">               2  Upload  ไฟล์เอกสารอิเล็กทรอนิกส์ขึ้นระบบ</t>
  </si>
  <si>
    <t xml:space="preserve">               3  ประเมินความพึงพอใจของผู้ใช้บริการ e-Reserves</t>
  </si>
  <si>
    <t>การลงสถิติ:  1.วิเคราะห์ฯ 2.ศูนย์เทคโนฯ ให้นับผลผลิตสุดท้ายที่ศูนย์</t>
  </si>
  <si>
    <t xml:space="preserve">               1  โครงการฝึกอบรมทักษะการพัฒนาเว็บไซต์สำหรับเว็บทีม</t>
  </si>
  <si>
    <t xml:space="preserve">               2  โครงการฝึกอบรมการใช้งานเทคโนโลยีเว็บ 2.0 ในงานห้องสมุด</t>
  </si>
  <si>
    <t xml:space="preserve">               3  โครงการฝึกอบรมการใช้งานโปรแกรมเพื่อการปฏิบัติงาน</t>
  </si>
  <si>
    <t xml:space="preserve">        ศูนย์เทคโนโลยีบรรณสารสนเทศ</t>
  </si>
  <si>
    <t>1.9 ประเมินความพึงพอใจผู้ใช้บริการระบบ e-Library</t>
  </si>
  <si>
    <t xml:space="preserve">               1  ออกแบบและพัฒนาแบบประเมินความพึงพอใจผู้ใช้บริการระบบ e-Library</t>
  </si>
  <si>
    <t xml:space="preserve">               2  พัฒนาแบบประเมินความพึงพอใจผู้ใช้บริการระบบ e-Library บนเว็บ</t>
  </si>
  <si>
    <t xml:space="preserve">               3  สรุปและวิเคราะห์ความพึงพอใจของผู้ใช้บริการระบบ e-Library</t>
  </si>
  <si>
    <t xml:space="preserve">               1  กำหนดคุณลักษณะครุภัณฑ์ ประสานการจัดซื้อ การทดสอบและตรวจรับ</t>
  </si>
  <si>
    <t xml:space="preserve">               2  ดำเนินการด้านเทคนิคการติดตั้ง การใช้งาน การบำรุงรักษา</t>
  </si>
  <si>
    <t xml:space="preserve">               1  แก้ปัญหา บำรุงรักษาครุภัณฑ์ และอุปกรณ์คอมพิวเตอร์ อาคารบรรณสาร</t>
  </si>
  <si>
    <t xml:space="preserve">               2  แก้ปัญหา บำรุงรักษาครุภัณฑ์ และอุปกรณ์คอมพิวเตอร์ อาคารวิชาการ 1</t>
  </si>
  <si>
    <t>ไม่นับเพราะเป็นส่วนภายใน ยังไม่เป็นผลิตสุดท้าย ขอปรับงานเสร็จอยู่ไตรมาส1</t>
  </si>
  <si>
    <t xml:space="preserve">               - จัดทำคู่มือการออกแบบและพัฒนาระบบจัดส่งเอกสารอิเล็กทรอนิกส์</t>
  </si>
  <si>
    <t>เชิงเวลา :</t>
  </si>
  <si>
    <t xml:space="preserve">    - ระยะเวลาการจัดส่งเรื่องการจัดซื้อจัดจ้างครุภัณฑ์ให้กองพัสดุ</t>
  </si>
  <si>
    <t xml:space="preserve">เชิงปริมาณ : </t>
  </si>
  <si>
    <t xml:space="preserve">ร้อยละ </t>
  </si>
  <si>
    <t xml:space="preserve">เชิงคุณภาพ : </t>
  </si>
  <si>
    <t>1. ระดับความพึงพอใจของผู้รับบริการห้องสมุด</t>
  </si>
  <si>
    <t xml:space="preserve">1. ร้อยละของจำนวนทรัพยากรสารสนเทศใหม่เมื่อ     (เป้าหมาย 36,328  ชื่อเรื่อง-เล่ม-แผ่น-ตลับ-ฐาน- (หนังสือ วารสาร สื่อ-โสตทัศน์ สื่ออิเล็กทรอนิกส์เทียบกับเป้าหมาย  สื่อลักษณะพิเศษ) แฟ้ม) (นับสะสม)   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</si>
  <si>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8,472 ระเบียน)  (นับสะสม)</t>
  </si>
  <si>
    <t>3. ร้อยละของจำนวนผู้ใช้ห้องสมุดทุกช่องทางเมื่อเทียบกับเป้าหมาย   (เป้าหมาย 416,572 ราย) (นับซ้ำ)  (นับสะสม)</t>
  </si>
  <si>
    <t>2. ระดับความพึงพอใจของบรรณารักษ์ มุม มสธ. ต่อการดำเนินงาน    ของสำนักบรรณสารสนเทศ</t>
  </si>
  <si>
    <t>เทคนิค บริการสื่อ สนเทศ</t>
  </si>
  <si>
    <t>บรืการสื่อฯ</t>
  </si>
  <si>
    <t>1. จำนวนฐานข้อมูล  เว็บไซต์  และนิทรรศการออนไลน์ที่พัฒนาใหม่</t>
  </si>
  <si>
    <r>
      <rPr>
        <sz val="13"/>
        <rFont val="Calibri"/>
        <family val="2"/>
      </rPr>
      <t xml:space="preserve">≥ </t>
    </r>
    <r>
      <rPr>
        <sz val="13"/>
        <rFont val="AngsanaUPC"/>
        <family val="1"/>
      </rPr>
      <t>17</t>
    </r>
  </si>
  <si>
    <t>2. ร้อยละของจำนวนระเบียนสารสนเทศดิจิทัลที่จัดทำในระบบห้องสมุดดิจิทัล  (เป้าหมาย 1,600 ระเบียน)</t>
  </si>
  <si>
    <t>3. ร้อยละของจำนวนระเบียนรายการเอกสารจดหมายเหตุมหาวิทยาลัย   ทางอิเลคทรอนิกส์  ( เป้าหมาย 20 ระเบียน)  (นับสะสม)</t>
  </si>
  <si>
    <t>4. ร้อยละของจำนวนผู้ใช้บริการสารสนเทศในระบบ  e-Library   ( เป้าหมาย 274,000 คน)  (นับซ้ำ)</t>
  </si>
  <si>
    <t>ศูนย์ฯ</t>
  </si>
  <si>
    <t>ศูนย์ฯ บริการสื่อ</t>
  </si>
  <si>
    <t>บริการสนเทศ</t>
  </si>
  <si>
    <t>ผู้รับผิดชอบ</t>
  </si>
  <si>
    <t>comments</t>
  </si>
  <si>
    <t>ไม่เป็นตัวชี้วัด</t>
  </si>
  <si>
    <t>รวมคำนวณ เป็นดัชนีตัวชี้วัด</t>
  </si>
  <si>
    <t>เป๋นดัชนีตัวชี้วัด</t>
  </si>
  <si>
    <t>เป็นดัชนีตัวชี้วัด จัดหาไม่ระบุไว้</t>
  </si>
  <si>
    <t>เป็นดัชนีตัวชี้วัด สบ. ส่งไปกองแผน 7 ได้รับอนุมัติงบประมาณ 5 รายการ</t>
  </si>
  <si>
    <t>เป็นดัชนีตัวชี้วัด</t>
  </si>
  <si>
    <t>เป็นดัชนีตัวชี้วัด หน่วยบริการสื่อฯ ไม่มีกำหนดเป้ารายไตรมาส</t>
  </si>
  <si>
    <t>เป็นดัชนีตัวชี้วัด สนเทศ ไม่มี</t>
  </si>
  <si>
    <t xml:space="preserve">เป็นดัชนีตัวชี้วัด เป้าจริง 2  สนเทศมีเพียง 1 </t>
  </si>
  <si>
    <t>ไม่เป็นตัวชี่วัด สนเทศไม่มี</t>
  </si>
  <si>
    <t>ไม่เป็นตัวชี่วัด สื่อโสตฯกำหนดไว้เพียง 80</t>
  </si>
  <si>
    <t>ไม่แสดงรายการในตัวชี้วัด</t>
  </si>
  <si>
    <t>ไม่แสดงรายการดัชนีตัวชี้วัด สนเทศไม่มี</t>
  </si>
  <si>
    <t>ผลรวมไม่แสดงรายการในตัวชี้วัด</t>
  </si>
  <si>
    <t xml:space="preserve"> รวมคำนวณ เป็นดัชนีตัวชี้วัด</t>
  </si>
  <si>
    <t>จัดหา</t>
  </si>
  <si>
    <t>ห้องฯสาขา</t>
  </si>
  <si>
    <t>สนเทศ</t>
  </si>
  <si>
    <t>วืเคราะห์</t>
  </si>
  <si>
    <t>วารสาร</t>
  </si>
  <si>
    <t>สื่อโสตฯ</t>
  </si>
  <si>
    <t>สื่อสิ่งพิมพ์</t>
  </si>
  <si>
    <t>ไม่เป็นดัชนีตัวชี้วัด</t>
  </si>
  <si>
    <t>ผลรวมเป็นดัชนีตัวชี้วัด</t>
  </si>
  <si>
    <t>L93+94</t>
  </si>
  <si>
    <t>L91+92</t>
  </si>
  <si>
    <t>L97+100+101+104+107</t>
  </si>
  <si>
    <t>L105+106</t>
  </si>
  <si>
    <t>L108+109</t>
  </si>
  <si>
    <t>L98+99</t>
  </si>
  <si>
    <t>L87+90+95</t>
  </si>
  <si>
    <t>เป็นดรรชนี</t>
  </si>
  <si>
    <t>ไม่นำมาคำนวณ ภายใน</t>
  </si>
  <si>
    <t>L171+173+175</t>
  </si>
  <si>
    <t>พ 1.1.7</t>
  </si>
  <si>
    <t>ผลผลิตที่ 1  การบริหารงานทั่วไป สบ. (พ 1.1.7)   (เงินรายได้)</t>
  </si>
  <si>
    <t>1. ระดับคะแนนเฉลี่ยของการจัดส่งข้อมูลที่สำคัญในระดับมหาวิทยาลัยภายในระยะเวลาที่กำหนด</t>
  </si>
  <si>
    <t xml:space="preserve">    - ระยะเวลาการจัดส่งแผนปฏิบัติราชการประจำปีงบประมาณ พ.ศ.2555</t>
  </si>
  <si>
    <t>P</t>
  </si>
  <si>
    <t xml:space="preserve">    - ระยะเวลาการจัดส่งงบประมาณประจำปีงบประมาณ พ.ศ.2555</t>
  </si>
  <si>
    <t xml:space="preserve">    - ระยะเวลาการรายงานผลตามคำรับรองการปฏิบัติราชการประจำปี พ.ศ.2554</t>
  </si>
  <si>
    <t xml:space="preserve">    - ระยะเวลาการจัดส่งรายงานการประกันคุณภาพการศึกษาปี พ.ศ.2553</t>
  </si>
  <si>
    <t>กิจกรรมหลักที่ 1  บริหารงานทั่วไปของ สบ.</t>
  </si>
  <si>
    <t xml:space="preserve">  1)  งานอำนวยการและธุรการ</t>
  </si>
  <si>
    <t>2) งานบริหารทั่วไป</t>
  </si>
  <si>
    <t xml:space="preserve"> 2.1 จัดทำแผน/โครงการ และงบประมาณประจำปี และคำรับรองการปฏิบัติราชการ แผนการควบคุมภายใน แผนการบริหารความเสี่ยง แผนการจัดการความรู้ แผน PMQA</t>
  </si>
  <si>
    <t xml:space="preserve"> 2.2 จัดทำรายงานผลการดำเนินงานตามแผนปฏิบัติการและงบประมาณ ประจำปี (แผนงบประมาณ รายงานประกันคุณภาพ การบริหารความเสี่ยง การควบคุมภายใน การจัดการความรู้ PMQA)</t>
  </si>
  <si>
    <t>L66+71+72+77+80</t>
  </si>
  <si>
    <t>L67+70</t>
  </si>
  <si>
    <t>L68+69</t>
  </si>
  <si>
    <t>L73+76</t>
  </si>
  <si>
    <t>L74+75</t>
  </si>
  <si>
    <t>L78+79</t>
  </si>
  <si>
    <t>L81+82+83+84</t>
  </si>
  <si>
    <t>L88+89</t>
  </si>
  <si>
    <t xml:space="preserve">                  • วิเคราะห์ (ตามแผน 12,192  ฝ่ายขอปรับเป็น 17,842 &lt;รายไตรมาส 5022, 5040, 3997, 3783&gt;)</t>
  </si>
  <si>
    <t xml:space="preserve">                  • ห้องสมุดสาขา (ตามแผน 10,432  หน่วยขอปรับเป็น 15,631 &lt;รายไตรมาส 3439, 3556, 4220, 4416&gt;)</t>
  </si>
  <si>
    <t xml:space="preserve">          - หนังสือ</t>
  </si>
  <si>
    <t xml:space="preserve">                 • ห้องสมุดสาขา  (ตามแผน 4,752  หน่วยขอปรับเป็น 17,392 &lt;รายไตรมาส 5114, 4059, 4021, 4198&gt;)</t>
  </si>
  <si>
    <t>L102+103</t>
  </si>
  <si>
    <t xml:space="preserve">               • สารสนเทศการศึกษาทางไกล</t>
  </si>
  <si>
    <t>ไม่นำมาคำนวณ เป็นผลงานภายในฝ่าย</t>
  </si>
  <si>
    <t>L115+116</t>
  </si>
  <si>
    <t>L112+113+114</t>
  </si>
  <si>
    <t>L120+121+122</t>
  </si>
  <si>
    <t>L123+124+125</t>
  </si>
  <si>
    <t>L128+129</t>
  </si>
  <si>
    <t>L133+134+135</t>
  </si>
  <si>
    <t>L131+132</t>
  </si>
  <si>
    <t>L142+143</t>
  </si>
  <si>
    <t>L138+139+140</t>
  </si>
  <si>
    <t>L137+141</t>
  </si>
  <si>
    <t>L146+147</t>
  </si>
  <si>
    <t>l149+150</t>
  </si>
  <si>
    <t>L156+157</t>
  </si>
  <si>
    <t>L163+164+165+166</t>
  </si>
  <si>
    <t>L170+172+174</t>
  </si>
  <si>
    <t xml:space="preserve">                  ฝ่ายบริการสนเทศ</t>
  </si>
  <si>
    <t>L179+181</t>
  </si>
  <si>
    <t>L182</t>
  </si>
  <si>
    <t xml:space="preserve">            - การจัดกิจกรรมประชาสัมพันธ์ (ตามแผน 58  ฝ่ายขอปรับเป็น 75 &lt;รายไตรมาส 18, 20, 19, 18&gt;)</t>
  </si>
  <si>
    <t>L185+186+187</t>
  </si>
  <si>
    <t>L188+191</t>
  </si>
  <si>
    <t>L197+198+199</t>
  </si>
  <si>
    <t>L201+202+205+209</t>
  </si>
  <si>
    <t>L203+204</t>
  </si>
  <si>
    <t>L206+207+208</t>
  </si>
  <si>
    <t>L213+214</t>
  </si>
  <si>
    <t>L211+212+215+216+217</t>
  </si>
  <si>
    <t xml:space="preserve">               2  ออกแบบและพัฒนานิทรรศการออนไลน์</t>
  </si>
  <si>
    <t xml:space="preserve">               1  ออกแบบและพัฒนาฐานข้อมูลระบบการจัดส่งเอกสารอิเล็กทรอนิกส์</t>
  </si>
  <si>
    <t xml:space="preserve">               2  ออกแบบและพัฒนาฐานข้อมูลผู้รู้เชิดชูนนทบุรีด้านอาหารพื้นบ้าน</t>
  </si>
  <si>
    <t xml:space="preserve">               3  ออกแบบและพัฒนาเว็บฐานข้อมูลผู้รู้เชิดชูนนทบุรีด้านอาหารพื้นบ้าน</t>
  </si>
  <si>
    <t>L230+231</t>
  </si>
  <si>
    <t>L233+234+235+236+237</t>
  </si>
  <si>
    <t>L229+232+238</t>
  </si>
  <si>
    <t>L242+243+244+245+246+247</t>
  </si>
  <si>
    <t>L257</t>
  </si>
  <si>
    <t xml:space="preserve">งานของสนเทศ แต่วิเคราะห์ทำ </t>
  </si>
  <si>
    <t xml:space="preserve">   1.8 พัฒนาบุคลากรให้มีความรู้และทักษะด้านเทคโนโลยีสารสนเทศ  และเทคโนโลยีสมัยใหม่ (ตามแผน 5  ศูนย์ขอปรับเป็น 12 &lt;รายไตรมาส 5, 4, 3, 0&gt;)</t>
  </si>
  <si>
    <t>L262+263+264</t>
  </si>
  <si>
    <t>L268</t>
  </si>
  <si>
    <t>L275+276</t>
  </si>
  <si>
    <t>L28+29</t>
  </si>
  <si>
    <t>L31+32+33</t>
  </si>
  <si>
    <t>L40+41+42</t>
  </si>
  <si>
    <t>L44+45</t>
  </si>
  <si>
    <t xml:space="preserve">     1.10  จัดทำข้อมูลการลาส่งกองการเจ้าหน้าที่ (ตามแผน 2  สล.ขอปรับเป็น 3 &lt;รายไตรมาส 0,1, 0, 2&gt;)</t>
  </si>
  <si>
    <t>L48+49+50</t>
  </si>
  <si>
    <t>L254+255</t>
  </si>
  <si>
    <t>L21+26+27+30+36+37+38+39+43+46</t>
  </si>
  <si>
    <r>
      <t xml:space="preserve">                • สารสนเทศ ร.7</t>
    </r>
    <r>
      <rPr>
        <sz val="13"/>
        <color indexed="8"/>
        <rFont val="AngsanaUPC"/>
        <family val="1"/>
      </rPr>
      <t xml:space="preserve"> </t>
    </r>
  </si>
  <si>
    <r>
      <t xml:space="preserve">              </t>
    </r>
    <r>
      <rPr>
        <b/>
        <sz val="13"/>
        <color indexed="8"/>
        <rFont val="Aharoni"/>
        <family val="0"/>
      </rPr>
      <t>•</t>
    </r>
    <r>
      <rPr>
        <sz val="13"/>
        <color indexed="8"/>
        <rFont val="Angsana New"/>
        <family val="1"/>
      </rPr>
      <t xml:space="preserve">ศูนย์เทคโนฯ </t>
    </r>
  </si>
  <si>
    <t>การคำนวณ</t>
  </si>
  <si>
    <t>บริการฯต่อเนื่อง</t>
  </si>
  <si>
    <t>จัดหาฯ</t>
  </si>
  <si>
    <t>ห้องสมุดสาขา</t>
  </si>
  <si>
    <t xml:space="preserve">             2) คณะทำงานบริการ</t>
  </si>
  <si>
    <t xml:space="preserve">             3) คณะทำงานวารสารและเอกสาร</t>
  </si>
  <si>
    <t xml:space="preserve">           ฝ่ายบริการสื่อการศึกษา</t>
  </si>
  <si>
    <t>วิเคราะห์</t>
  </si>
  <si>
    <t>เป้าหมาย</t>
  </si>
  <si>
    <t>ทำได้</t>
  </si>
  <si>
    <t>ต.ค.</t>
  </si>
  <si>
    <t>พ.ย.</t>
  </si>
  <si>
    <t>ธ.ค.</t>
  </si>
  <si>
    <t>ม.ค.</t>
  </si>
  <si>
    <t>มี.ค.</t>
  </si>
  <si>
    <t>เม.ย.</t>
  </si>
  <si>
    <t>ก.พ.</t>
  </si>
  <si>
    <t>พ.ค.</t>
  </si>
  <si>
    <t>มิ.ย.</t>
  </si>
  <si>
    <t>ก.ค.</t>
  </si>
  <si>
    <t>ส.ค.</t>
  </si>
  <si>
    <t>ก.ย.</t>
  </si>
  <si>
    <t>L22+23+24+25</t>
  </si>
  <si>
    <t>ต.ค.-ก.ย.</t>
  </si>
  <si>
    <t xml:space="preserve">   กองแผน ต.ค.-ก.ย.</t>
  </si>
  <si>
    <t>Collume เป้าหมาย สบ.ทำได้  4ไตรมาส  ใช้ดึงมาจากเป้าหมายแต่ละไตรมาสที่ทำได้</t>
  </si>
  <si>
    <t>Collume เป้าหมาย กองแผน 4 ไตรมาส ใช้คีย์</t>
  </si>
  <si>
    <t>Collume เป้าหมาย ทำได่ แต่ละไตรมาส  ใช้ดึงจากข้อมูลรายเดือน</t>
  </si>
  <si>
    <t>Collume ข้อมูลรายเดือน ใช้คีย์</t>
  </si>
  <si>
    <t>ผลรวมใช้คำนวณ</t>
  </si>
  <si>
    <t>Collume เป้าหมาย สบ.กำหนด แต่ละไตรมาส  ใช้คีย์</t>
  </si>
  <si>
    <t>ลำดับ</t>
  </si>
  <si>
    <t>สีสัญญลักษณ์งานรายงานผลการปฏิบัติงาน สบ. 2554</t>
  </si>
  <si>
    <t>น้ำตาลสดเข้ม</t>
  </si>
  <si>
    <t>ยอดรวมภายในฝ่าย รายการไม่มีในตัวชี้วัด บางรายการมีกระทบยอด</t>
  </si>
  <si>
    <t>น้ำตาลสด</t>
  </si>
  <si>
    <t>รายการย่อยภายในฝ่าย รายการไม่มีในตัวชี้</t>
  </si>
  <si>
    <t>ฟ้าเข้ม</t>
  </si>
  <si>
    <t>ยอดรวม เป็นตัวชี้วัด</t>
  </si>
  <si>
    <t>เขียวเข้ม</t>
  </si>
  <si>
    <t>ฝ่ายเทคนิค</t>
  </si>
  <si>
    <t>เขียวอ่อน</t>
  </si>
  <si>
    <t xml:space="preserve">  หน่วยจัดหาทรัพยากร</t>
  </si>
  <si>
    <t>เหลือง</t>
  </si>
  <si>
    <t xml:space="preserve">  หน่วยวิเคราะห์ทรัพยากร</t>
  </si>
  <si>
    <t>เทา</t>
  </si>
  <si>
    <t xml:space="preserve">  หน่วยห้องสมุดสาขา</t>
  </si>
  <si>
    <t>ส้ม</t>
  </si>
  <si>
    <t>ฝ่ายบริการสนเทศ</t>
  </si>
  <si>
    <t>ฝ่ายบริการสื่อการศึกษา</t>
  </si>
  <si>
    <t>ฟ้า</t>
  </si>
  <si>
    <t xml:space="preserve">  หน่วยบริการสื่อสิ่งพิมพ์</t>
  </si>
  <si>
    <t>ม่วงอ่อน</t>
  </si>
  <si>
    <t xml:space="preserve">  หน่วยบริการสื่อสิ่งพิมพ์ต่อเนื่อง</t>
  </si>
  <si>
    <t>โอรส</t>
  </si>
  <si>
    <t xml:space="preserve">  หน่วยบริการสื่อโสตทัศน์</t>
  </si>
  <si>
    <t>ชมพู</t>
  </si>
  <si>
    <t>ศูนย์เทคโนโลยี</t>
  </si>
  <si>
    <t>E:\odi_ plan 54_May\แผนเงิน A2-A4\  -&gt;  update เมื่อ16/12/2553_weraya</t>
  </si>
  <si>
    <t xml:space="preserve">               • หนังสือ สื่อโสตฯ สื่ออิเล็กทรอนิกส์</t>
  </si>
  <si>
    <t>บริการฯสิ่ง</t>
  </si>
  <si>
    <t>สื่อฯต่อเนื่อง</t>
  </si>
  <si>
    <t>ผลผลิตระดับกิจกรรม/กิจกรรมย่อย</t>
  </si>
  <si>
    <t>รายงานผลการปฏิบัติงาน ประจำปีงบประมาณ 2554</t>
  </si>
  <si>
    <t xml:space="preserve">              •  น.จัดหาฯ </t>
  </si>
  <si>
    <t xml:space="preserve">              • น.ห้องสมุดสาขา  </t>
  </si>
  <si>
    <t xml:space="preserve">              •  น.บริการสื่อโสตฯ</t>
  </si>
  <si>
    <t xml:space="preserve">              • น.บริการสื่อสิ่งพิมพ์</t>
  </si>
  <si>
    <t xml:space="preserve">              • น.จดหมายเหตุ</t>
  </si>
  <si>
    <t xml:space="preserve">              •น. บริการสื่อสิ่งพิมพ์ต่อเนื่อง </t>
  </si>
  <si>
    <t xml:space="preserve">              • น.บริการสื่อโสตฯ</t>
  </si>
  <si>
    <t xml:space="preserve">              • น.การศึกษาทางไกล</t>
  </si>
  <si>
    <r>
      <t xml:space="preserve">               • น.จัดหา </t>
    </r>
  </si>
  <si>
    <t xml:space="preserve">               • น.บริการสื่อสิ่งพิมพ์ต่อเนื่อง</t>
  </si>
  <si>
    <t xml:space="preserve">                • น.บริการสื่อสิ่งพิมพ์ </t>
  </si>
  <si>
    <t xml:space="preserve">                • น.บริการสื่อสิ่งพิมพ์</t>
  </si>
  <si>
    <t xml:space="preserve">                • น.บริการสื่อสิ่งพิมพ์ต่อเนื่อง</t>
  </si>
  <si>
    <t xml:space="preserve">                 • น.บริการสื่อโสตทัศน์  (จัดฉายภาพยนตร์)</t>
  </si>
  <si>
    <t>L194</t>
  </si>
  <si>
    <t>สื่อโสตทัศน์</t>
  </si>
  <si>
    <t xml:space="preserve">                • น.บริการสื่อโสตทัศน์ (จัดแสดงสื่อโสตทัศน์ใหม่)</t>
  </si>
  <si>
    <t xml:space="preserve">                • น.บริการสื่อโสตทัศน์ (จัดนิทรรศการ)</t>
  </si>
  <si>
    <t xml:space="preserve">                • ฝ. บริการสนเทศ (บริการนำชมห้อง ร.7)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</si>
</sst>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(* #,##0_);_(* \(#,##0\);_(* &quot;-&quot;??_);_(@_)"/>
    <numFmt numFmtId="194" formatCode="0.0"/>
    <numFmt numFmtId="195" formatCode="#,##0_ ;\-#,##0\ "/>
    <numFmt numFmtId="196" formatCode="_-* #,##0.0_-;\-* #,##0.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;\-#,##0.0\ "/>
    <numFmt numFmtId="202" formatCode="#,##0.00_ ;\-#,##0.00\ "/>
    <numFmt numFmtId="203" formatCode="#,##0.000_ ;\-#,##0.000\ "/>
    <numFmt numFmtId="204" formatCode="0.0000000"/>
    <numFmt numFmtId="205" formatCode="0.000000"/>
    <numFmt numFmtId="206" formatCode="0.00000"/>
    <numFmt numFmtId="207" formatCode="0.0000"/>
    <numFmt numFmtId="208" formatCode="0.000"/>
  </numFmts>
  <fonts count="13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name val="AngsanaUPC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2"/>
      <name val="AngsanaUPC"/>
      <family val="1"/>
    </font>
    <font>
      <sz val="13"/>
      <color indexed="8"/>
      <name val="AngsanaUPC"/>
      <family val="1"/>
    </font>
    <font>
      <sz val="13"/>
      <name val="AngsanaUPC"/>
      <family val="1"/>
    </font>
    <font>
      <b/>
      <sz val="14"/>
      <color indexed="8"/>
      <name val="AngsanaUPC"/>
      <family val="1"/>
    </font>
    <font>
      <b/>
      <sz val="17"/>
      <color indexed="8"/>
      <name val="AngsanaUPC"/>
      <family val="1"/>
    </font>
    <font>
      <b/>
      <sz val="17"/>
      <name val="AngsanaUPC"/>
      <family val="1"/>
    </font>
    <font>
      <b/>
      <sz val="13"/>
      <color indexed="8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7"/>
      <color indexed="8"/>
      <name val="AngsanaUPC"/>
      <family val="1"/>
    </font>
    <font>
      <sz val="17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b/>
      <sz val="12"/>
      <color indexed="12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2"/>
      <color indexed="8"/>
      <name val="Angsana New"/>
      <family val="1"/>
    </font>
    <font>
      <sz val="11"/>
      <name val="AngsanaUPC"/>
      <family val="1"/>
    </font>
    <font>
      <sz val="10"/>
      <name val="AngsanaUPC"/>
      <family val="1"/>
    </font>
    <font>
      <b/>
      <sz val="12"/>
      <color indexed="8"/>
      <name val="Aharoni"/>
      <family val="0"/>
    </font>
    <font>
      <sz val="11"/>
      <color indexed="10"/>
      <name val="Angsana New"/>
      <family val="1"/>
    </font>
    <font>
      <sz val="12"/>
      <color indexed="10"/>
      <name val="AngsanaUPC"/>
      <family val="1"/>
    </font>
    <font>
      <b/>
      <u val="single"/>
      <sz val="17"/>
      <name val="AngsanaUPC"/>
      <family val="1"/>
    </font>
    <font>
      <u val="single"/>
      <sz val="11"/>
      <color indexed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Angsana New"/>
      <family val="1"/>
    </font>
    <font>
      <b/>
      <sz val="13"/>
      <color indexed="12"/>
      <name val="AngsanaUPC"/>
      <family val="1"/>
    </font>
    <font>
      <sz val="13"/>
      <name val="Calibri"/>
      <family val="2"/>
    </font>
    <font>
      <sz val="13"/>
      <color indexed="8"/>
      <name val="Angsana New"/>
      <family val="1"/>
    </font>
    <font>
      <b/>
      <sz val="13"/>
      <color indexed="8"/>
      <name val="Aharoni"/>
      <family val="0"/>
    </font>
    <font>
      <sz val="13"/>
      <name val="Wingdings 2"/>
      <family val="1"/>
    </font>
    <font>
      <sz val="11"/>
      <color indexed="8"/>
      <name val="AngsanaUPC"/>
      <family val="1"/>
    </font>
    <font>
      <b/>
      <sz val="10"/>
      <name val="AngsanaUPC"/>
      <family val="1"/>
    </font>
    <font>
      <b/>
      <sz val="16"/>
      <color indexed="8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12"/>
      <name val="AngsanaUPC"/>
      <family val="1"/>
    </font>
    <font>
      <sz val="12"/>
      <color indexed="22"/>
      <name val="AngsanaUPC"/>
      <family val="1"/>
    </font>
    <font>
      <sz val="12"/>
      <color indexed="55"/>
      <name val="AngsanaUPC"/>
      <family val="1"/>
    </font>
    <font>
      <sz val="11"/>
      <color indexed="22"/>
      <name val="Angsana New"/>
      <family val="1"/>
    </font>
    <font>
      <sz val="11"/>
      <color indexed="8"/>
      <name val="Angsana New"/>
      <family val="1"/>
    </font>
    <font>
      <b/>
      <sz val="12"/>
      <color indexed="12"/>
      <name val="Wingdings 2"/>
      <family val="1"/>
    </font>
    <font>
      <sz val="11"/>
      <color indexed="55"/>
      <name val="Angsana New"/>
      <family val="1"/>
    </font>
    <font>
      <sz val="14"/>
      <color indexed="22"/>
      <name val="AngsanaUPC"/>
      <family val="1"/>
    </font>
    <font>
      <b/>
      <sz val="12"/>
      <color indexed="8"/>
      <name val="Angsana New"/>
      <family val="1"/>
    </font>
    <font>
      <sz val="12"/>
      <color indexed="30"/>
      <name val="AngsanaUPC"/>
      <family val="1"/>
    </font>
    <font>
      <sz val="12"/>
      <color indexed="62"/>
      <name val="AngsanaUPC"/>
      <family val="1"/>
    </font>
    <font>
      <sz val="12"/>
      <color indexed="55"/>
      <name val="Angsana New"/>
      <family val="1"/>
    </font>
    <font>
      <sz val="10"/>
      <color indexed="8"/>
      <name val="AngsanaUPC"/>
      <family val="1"/>
    </font>
    <font>
      <sz val="14"/>
      <color indexed="8"/>
      <name val="AngsanaUPC"/>
      <family val="1"/>
    </font>
    <font>
      <b/>
      <sz val="10"/>
      <color indexed="8"/>
      <name val="AngsanaUPC"/>
      <family val="1"/>
    </font>
    <font>
      <b/>
      <sz val="11"/>
      <color indexed="8"/>
      <name val="AngsanaUPC"/>
      <family val="1"/>
    </font>
    <font>
      <b/>
      <sz val="13"/>
      <color indexed="8"/>
      <name val="Angsana New"/>
      <family val="1"/>
    </font>
    <font>
      <b/>
      <sz val="9"/>
      <color indexed="8"/>
      <name val="AngsanaUPC"/>
      <family val="1"/>
    </font>
    <font>
      <sz val="14"/>
      <color indexed="8"/>
      <name val="Tahoma"/>
      <family val="2"/>
    </font>
    <font>
      <b/>
      <sz val="11"/>
      <color indexed="8"/>
      <name val="Angsana New"/>
      <family val="1"/>
    </font>
    <font>
      <sz val="10"/>
      <color indexed="8"/>
      <name val="Tahoma"/>
      <family val="2"/>
    </font>
    <font>
      <b/>
      <sz val="13"/>
      <color indexed="10"/>
      <name val="AngsanaUPC"/>
      <family val="1"/>
    </font>
    <font>
      <sz val="13"/>
      <color indexed="30"/>
      <name val="Angsana New"/>
      <family val="1"/>
    </font>
    <font>
      <sz val="13"/>
      <color indexed="62"/>
      <name val="AngsanaUPC"/>
      <family val="1"/>
    </font>
    <font>
      <b/>
      <sz val="12"/>
      <color indexed="30"/>
      <name val="AngsanaUP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CC"/>
      <name val="AngsanaUPC"/>
      <family val="1"/>
    </font>
    <font>
      <sz val="12"/>
      <color rgb="FF0000CC"/>
      <name val="AngsanaUPC"/>
      <family val="1"/>
    </font>
    <font>
      <sz val="13"/>
      <color rgb="FF0000CC"/>
      <name val="AngsanaUPC"/>
      <family val="1"/>
    </font>
    <font>
      <sz val="12"/>
      <color theme="0" tint="-0.04997999966144562"/>
      <name val="AngsanaUPC"/>
      <family val="1"/>
    </font>
    <font>
      <sz val="11"/>
      <color theme="1"/>
      <name val="AngsanaUPC"/>
      <family val="1"/>
    </font>
    <font>
      <sz val="12"/>
      <color theme="1"/>
      <name val="AngsanaUPC"/>
      <family val="1"/>
    </font>
    <font>
      <b/>
      <sz val="12"/>
      <color theme="1"/>
      <name val="AngsanaUPC"/>
      <family val="1"/>
    </font>
    <font>
      <sz val="12"/>
      <color theme="0" tint="-0.24997000396251678"/>
      <name val="AngsanaUPC"/>
      <family val="1"/>
    </font>
    <font>
      <sz val="11"/>
      <color theme="0" tint="-0.1499900072813034"/>
      <name val="Angsana New"/>
      <family val="1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b/>
      <sz val="12"/>
      <color rgb="FF0000CC"/>
      <name val="Wingdings 2"/>
      <family val="1"/>
    </font>
    <font>
      <sz val="11"/>
      <color theme="0" tint="-0.24997000396251678"/>
      <name val="Angsana New"/>
      <family val="1"/>
    </font>
    <font>
      <sz val="14"/>
      <color theme="0" tint="-0.1499900072813034"/>
      <name val="AngsanaUPC"/>
      <family val="1"/>
    </font>
    <font>
      <b/>
      <sz val="12"/>
      <color theme="1"/>
      <name val="Angsana New"/>
      <family val="1"/>
    </font>
    <font>
      <sz val="12"/>
      <color rgb="FF0070C0"/>
      <name val="AngsanaUPC"/>
      <family val="1"/>
    </font>
    <font>
      <sz val="12"/>
      <color theme="4"/>
      <name val="AngsanaUPC"/>
      <family val="1"/>
    </font>
    <font>
      <sz val="12"/>
      <color theme="0" tint="-0.24997000396251678"/>
      <name val="Angsana New"/>
      <family val="1"/>
    </font>
    <font>
      <sz val="10"/>
      <color theme="1"/>
      <name val="AngsanaUPC"/>
      <family val="1"/>
    </font>
    <font>
      <sz val="13"/>
      <color theme="1"/>
      <name val="Angsana New"/>
      <family val="1"/>
    </font>
    <font>
      <sz val="14"/>
      <color theme="1"/>
      <name val="AngsanaUPC"/>
      <family val="1"/>
    </font>
    <font>
      <sz val="13"/>
      <color theme="1"/>
      <name val="AngsanaUPC"/>
      <family val="1"/>
    </font>
    <font>
      <b/>
      <sz val="13"/>
      <color rgb="FF0000FF"/>
      <name val="AngsanaUPC"/>
      <family val="1"/>
    </font>
    <font>
      <b/>
      <sz val="10"/>
      <color theme="1"/>
      <name val="AngsanaUPC"/>
      <family val="1"/>
    </font>
    <font>
      <b/>
      <sz val="13"/>
      <color rgb="FF0000CC"/>
      <name val="AngsanaUPC"/>
      <family val="1"/>
    </font>
    <font>
      <b/>
      <sz val="13"/>
      <color theme="1"/>
      <name val="AngsanaUPC"/>
      <family val="1"/>
    </font>
    <font>
      <b/>
      <sz val="11"/>
      <color theme="1"/>
      <name val="AngsanaUPC"/>
      <family val="1"/>
    </font>
    <font>
      <b/>
      <sz val="13"/>
      <color theme="1"/>
      <name val="Angsana New"/>
      <family val="1"/>
    </font>
    <font>
      <b/>
      <sz val="9"/>
      <color theme="1"/>
      <name val="AngsanaUPC"/>
      <family val="1"/>
    </font>
    <font>
      <sz val="14"/>
      <color theme="1"/>
      <name val="Calibri"/>
      <family val="2"/>
    </font>
    <font>
      <b/>
      <sz val="11"/>
      <color theme="1"/>
      <name val="Angsana New"/>
      <family val="1"/>
    </font>
    <font>
      <sz val="10"/>
      <color theme="1"/>
      <name val="Calibri"/>
      <family val="2"/>
    </font>
    <font>
      <b/>
      <sz val="13"/>
      <color rgb="FFFF0000"/>
      <name val="AngsanaUPC"/>
      <family val="1"/>
    </font>
    <font>
      <sz val="13"/>
      <color rgb="FF0070C0"/>
      <name val="Angsana New"/>
      <family val="1"/>
    </font>
    <font>
      <sz val="13"/>
      <color rgb="FF3B33D9"/>
      <name val="AngsanaUPC"/>
      <family val="1"/>
    </font>
    <font>
      <sz val="12"/>
      <color rgb="FF3B33D9"/>
      <name val="AngsanaUPC"/>
      <family val="1"/>
    </font>
    <font>
      <b/>
      <sz val="12"/>
      <color rgb="FF0070C0"/>
      <name val="AngsanaUPC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FF"/>
        <bgColor indexed="64"/>
      </patternFill>
    </fill>
  </fills>
  <borders count="1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thin"/>
      <top/>
      <bottom/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1"/>
      </left>
      <right>
        <color indexed="63"/>
      </right>
      <top style="thin">
        <color theme="0" tint="-0.24993999302387238"/>
      </top>
      <bottom style="thin">
        <color theme="0" tint="-0.149959996342659"/>
      </bottom>
    </border>
    <border>
      <left style="double">
        <color theme="1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theme="1"/>
      </left>
      <right style="thin">
        <color theme="1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0" tint="-0.24993999302387238"/>
      </bottom>
    </border>
    <border>
      <left style="double">
        <color theme="1"/>
      </left>
      <right style="thin">
        <color theme="1"/>
      </right>
      <top style="thin">
        <color theme="0" tint="-0.2499399930238723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>
        <color indexed="63"/>
      </bottom>
    </border>
    <border>
      <left style="thin">
        <color theme="1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 style="double"/>
      <top/>
      <bottom style="thin">
        <color theme="0" tint="-0.24993999302387238"/>
      </bottom>
    </border>
    <border>
      <left style="double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double"/>
      <right>
        <color indexed="63"/>
      </right>
      <top style="thin">
        <color theme="0" tint="-0.24993999302387238"/>
      </top>
      <bottom style="thin">
        <color theme="0" tint="-0.149959996342659"/>
      </bottom>
    </border>
    <border>
      <left style="double"/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double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 style="thin">
        <color theme="0" tint="-0.149959996342659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 style="double"/>
      <bottom style="double"/>
    </border>
    <border>
      <left style="thin">
        <color theme="1"/>
      </left>
      <right style="thin">
        <color theme="1"/>
      </right>
      <top style="double"/>
      <bottom style="double"/>
    </border>
    <border>
      <left style="thin">
        <color theme="1"/>
      </left>
      <right>
        <color indexed="63"/>
      </right>
      <top style="double"/>
      <bottom style="double"/>
    </border>
    <border>
      <left style="double"/>
      <right/>
      <top style="double"/>
      <bottom style="double"/>
    </border>
    <border>
      <left style="double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0" tint="-0.24993999302387238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 style="medium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double">
        <color theme="1"/>
      </bottom>
    </border>
    <border>
      <left style="double"/>
      <right>
        <color indexed="63"/>
      </right>
      <top style="medium">
        <color theme="1"/>
      </top>
      <bottom style="double">
        <color theme="1"/>
      </bottom>
    </border>
    <border>
      <left style="thin"/>
      <right style="thin"/>
      <top style="hair"/>
      <bottom/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1"/>
      </right>
      <top style="thin">
        <color theme="0" tint="-0.24993999302387238"/>
      </top>
      <bottom style="thin">
        <color theme="0" tint="-0.149959996342659"/>
      </bottom>
    </border>
    <border>
      <left>
        <color indexed="63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hair">
        <color rgb="FF000000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double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medium"/>
    </border>
    <border>
      <left style="double"/>
      <right style="thin"/>
      <top style="double"/>
      <bottom style="thin">
        <color theme="0" tint="-0.149959996342659"/>
      </bottom>
    </border>
    <border>
      <left style="thin">
        <color theme="1"/>
      </left>
      <right>
        <color indexed="63"/>
      </right>
      <top style="medium">
        <color theme="1"/>
      </top>
      <bottom style="double">
        <color theme="1"/>
      </bottom>
    </border>
    <border>
      <left style="thin">
        <color theme="1"/>
      </left>
      <right style="double"/>
      <top style="medium">
        <color theme="1"/>
      </top>
      <bottom style="double">
        <color theme="1"/>
      </bottom>
    </border>
    <border>
      <left style="thin"/>
      <right style="thin"/>
      <top style="medium">
        <color theme="1"/>
      </top>
      <bottom style="double">
        <color theme="1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>
        <color theme="1"/>
      </top>
      <bottom style="double">
        <color theme="1"/>
      </bottom>
    </border>
    <border>
      <left style="thin">
        <color theme="1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>
        <color theme="1"/>
      </right>
      <top>
        <color indexed="63"/>
      </top>
      <bottom style="thin"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24993999302387238"/>
      </top>
      <bottom>
        <color indexed="63"/>
      </bottom>
    </border>
    <border>
      <left style="thin"/>
      <right style="thin"/>
      <top style="thin"/>
      <bottom style="thin">
        <color theme="0" tint="-0.149959996342659"/>
      </bottom>
    </border>
    <border>
      <left>
        <color indexed="63"/>
      </left>
      <right style="thin">
        <color theme="1"/>
      </right>
      <top style="thin"/>
      <bottom style="thin">
        <color theme="0" tint="-0.24993999302387238"/>
      </bottom>
    </border>
    <border>
      <left style="double">
        <color theme="1"/>
      </left>
      <right style="thin">
        <color theme="1"/>
      </right>
      <top style="thin"/>
      <bottom style="thin">
        <color theme="0" tint="-0.24993999302387238"/>
      </bottom>
    </border>
    <border>
      <left style="double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hair">
        <color rgb="FF000000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theme="1"/>
      </right>
      <top style="medium">
        <color theme="1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/>
      <right style="thin"/>
      <top style="thin">
        <color theme="0" tint="-0.149959996342659"/>
      </top>
      <bottom>
        <color indexed="63"/>
      </bottom>
    </border>
    <border>
      <left style="double"/>
      <right style="thin"/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 style="thin"/>
      <right style="double"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/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double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double">
        <color theme="1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double">
        <color theme="1"/>
      </left>
      <right style="thin">
        <color theme="1"/>
      </right>
      <top style="thin">
        <color theme="0" tint="-0.149959996342659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>
        <color indexed="63"/>
      </bottom>
    </border>
    <border>
      <left style="thin">
        <color theme="1"/>
      </left>
      <right style="double">
        <color theme="1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149959996342659"/>
      </top>
      <bottom>
        <color indexed="63"/>
      </bottom>
    </border>
    <border>
      <left style="thin">
        <color theme="1"/>
      </left>
      <right style="thin"/>
      <top style="thin">
        <color theme="0" tint="-0.149959996342659"/>
      </top>
      <bottom>
        <color indexed="63"/>
      </bottom>
    </border>
    <border>
      <left style="double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double">
        <color theme="1"/>
      </right>
      <top style="thin"/>
      <bottom style="thin">
        <color theme="0" tint="-0.149959996342659"/>
      </bottom>
    </border>
    <border>
      <left>
        <color indexed="63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/>
      <top style="thin"/>
      <bottom style="thin">
        <color theme="0" tint="-0.149959996342659"/>
      </bottom>
    </border>
    <border>
      <left style="thin">
        <color theme="1"/>
      </left>
      <right>
        <color indexed="63"/>
      </right>
      <top style="thin">
        <color theme="0" tint="-0.149959996342659"/>
      </top>
      <bottom>
        <color indexed="63"/>
      </bottom>
    </border>
    <border>
      <left style="double"/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1"/>
      </left>
      <right>
        <color indexed="63"/>
      </right>
      <top style="thin"/>
      <bottom style="thin">
        <color theme="0" tint="-0.149959996342659"/>
      </bottom>
    </border>
    <border>
      <left style="double"/>
      <right>
        <color indexed="63"/>
      </right>
      <top style="thin"/>
      <bottom style="thin">
        <color theme="0" tint="-0.149959996342659"/>
      </bottom>
    </border>
    <border>
      <left style="double">
        <color theme="1"/>
      </left>
      <right style="thin">
        <color theme="1"/>
      </right>
      <top style="thin">
        <color theme="0" tint="-0.149959996342659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0" tint="-0.149959996342659"/>
      </top>
      <bottom style="medium">
        <color theme="1"/>
      </bottom>
    </border>
    <border>
      <left style="double"/>
      <right>
        <color indexed="63"/>
      </right>
      <top style="thin">
        <color theme="0" tint="-0.149959996342659"/>
      </top>
      <bottom style="medium">
        <color theme="1"/>
      </bottom>
    </border>
    <border>
      <left>
        <color indexed="63"/>
      </left>
      <right style="thin"/>
      <top style="thin">
        <color theme="0" tint="-0.149959996342659"/>
      </top>
      <bottom style="medium">
        <color theme="1"/>
      </bottom>
    </border>
    <border>
      <left style="double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>
        <color indexed="63"/>
      </right>
      <top style="double">
        <color theme="1"/>
      </top>
      <bottom style="double">
        <color theme="1"/>
      </bottom>
    </border>
    <border>
      <left style="thin">
        <color theme="1"/>
      </left>
      <right style="thin"/>
      <top style="double">
        <color theme="1"/>
      </top>
      <bottom style="double">
        <color theme="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theme="1"/>
      </right>
      <top style="thin">
        <color theme="0" tint="-0.149959996342659"/>
      </top>
      <bottom style="medium">
        <color theme="1"/>
      </bottom>
    </border>
    <border>
      <left>
        <color indexed="63"/>
      </left>
      <right style="double">
        <color theme="1"/>
      </right>
      <top style="double"/>
      <bottom style="double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 style="thin"/>
      <bottom/>
    </border>
    <border>
      <left>
        <color indexed="63"/>
      </left>
      <right style="double"/>
      <top style="double"/>
      <bottom style="double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9">
      <alignment/>
      <protection/>
    </xf>
    <xf numFmtId="0" fontId="98" fillId="0" borderId="0" applyNumberFormat="0" applyFill="0" applyBorder="0" applyAlignment="0" applyProtection="0"/>
    <xf numFmtId="0" fontId="99" fillId="0" borderId="10" applyNumberFormat="0" applyFill="0" applyAlignment="0" applyProtection="0"/>
    <xf numFmtId="0" fontId="10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6">
    <xf numFmtId="0" fontId="0" fillId="0" borderId="0" xfId="0" applyFont="1" applyAlignment="1">
      <alignment/>
    </xf>
    <xf numFmtId="0" fontId="7" fillId="0" borderId="0" xfId="69" applyFont="1" applyBorder="1">
      <alignment/>
      <protection/>
    </xf>
    <xf numFmtId="0" fontId="9" fillId="0" borderId="0" xfId="69" applyFont="1" applyBorder="1" applyAlignment="1">
      <alignment horizontal="right"/>
      <protection/>
    </xf>
    <xf numFmtId="0" fontId="10" fillId="0" borderId="0" xfId="69" applyFont="1" applyBorder="1" applyAlignment="1">
      <alignment horizontal="centerContinuous"/>
      <protection/>
    </xf>
    <xf numFmtId="0" fontId="7" fillId="0" borderId="0" xfId="69" applyFont="1" applyFill="1" applyBorder="1">
      <alignment/>
      <protection/>
    </xf>
    <xf numFmtId="0" fontId="14" fillId="0" borderId="0" xfId="69" applyFont="1" applyBorder="1" applyAlignment="1">
      <alignment horizontal="right"/>
      <protection/>
    </xf>
    <xf numFmtId="0" fontId="2" fillId="0" borderId="0" xfId="69" applyFo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 applyFill="1">
      <alignment/>
      <protection/>
    </xf>
    <xf numFmtId="0" fontId="2" fillId="0" borderId="0" xfId="69" applyFont="1" applyFill="1" applyAlignment="1">
      <alignment/>
      <protection/>
    </xf>
    <xf numFmtId="0" fontId="2" fillId="0" borderId="0" xfId="69" applyFont="1" applyBorder="1">
      <alignment/>
      <protection/>
    </xf>
    <xf numFmtId="0" fontId="11" fillId="0" borderId="0" xfId="69" applyFont="1" applyBorder="1" applyAlignment="1">
      <alignment horizontal="centerContinuous"/>
      <protection/>
    </xf>
    <xf numFmtId="0" fontId="15" fillId="0" borderId="0" xfId="69" applyFont="1" applyBorder="1" applyAlignment="1">
      <alignment horizontal="centerContinuous"/>
      <protection/>
    </xf>
    <xf numFmtId="0" fontId="15" fillId="0" borderId="0" xfId="69" applyFont="1" applyAlignment="1">
      <alignment horizontal="centerContinuous" vertical="top"/>
      <protection/>
    </xf>
    <xf numFmtId="0" fontId="15" fillId="0" borderId="0" xfId="69" applyFont="1" applyBorder="1" applyAlignment="1">
      <alignment horizontal="centerContinuous" vertical="top"/>
      <protection/>
    </xf>
    <xf numFmtId="0" fontId="16" fillId="0" borderId="0" xfId="69" applyFont="1" applyAlignment="1">
      <alignment horizontal="centerContinuous"/>
      <protection/>
    </xf>
    <xf numFmtId="0" fontId="16" fillId="0" borderId="0" xfId="69" applyFont="1" applyBorder="1" applyAlignment="1">
      <alignment horizontal="centerContinuous"/>
      <protection/>
    </xf>
    <xf numFmtId="0" fontId="15" fillId="0" borderId="0" xfId="69" applyFont="1" applyBorder="1">
      <alignment/>
      <protection/>
    </xf>
    <xf numFmtId="0" fontId="17" fillId="0" borderId="0" xfId="69" applyFont="1" applyBorder="1" applyAlignment="1">
      <alignment horizontal="right"/>
      <protection/>
    </xf>
    <xf numFmtId="0" fontId="3" fillId="0" borderId="0" xfId="69" applyFont="1" applyAlignment="1">
      <alignment horizontal="centerContinuous"/>
      <protection/>
    </xf>
    <xf numFmtId="0" fontId="3" fillId="0" borderId="0" xfId="69" applyFont="1" applyFill="1" applyAlignment="1">
      <alignment horizontal="centerContinuous"/>
      <protection/>
    </xf>
    <xf numFmtId="0" fontId="3" fillId="0" borderId="0" xfId="69" applyFont="1" applyBorder="1">
      <alignment/>
      <protection/>
    </xf>
    <xf numFmtId="0" fontId="17" fillId="0" borderId="11" xfId="69" applyFont="1" applyBorder="1" applyAlignment="1">
      <alignment horizontal="right"/>
      <protection/>
    </xf>
    <xf numFmtId="0" fontId="17" fillId="0" borderId="11" xfId="69" applyFont="1" applyBorder="1" applyAlignment="1">
      <alignment horizontal="center" vertical="center"/>
      <protection/>
    </xf>
    <xf numFmtId="0" fontId="17" fillId="0" borderId="12" xfId="69" applyFont="1" applyBorder="1" applyAlignment="1">
      <alignment horizontal="centerContinuous" vertical="center"/>
      <protection/>
    </xf>
    <xf numFmtId="0" fontId="17" fillId="0" borderId="12" xfId="69" applyFont="1" applyBorder="1" applyAlignment="1">
      <alignment horizontal="centerContinuous"/>
      <protection/>
    </xf>
    <xf numFmtId="0" fontId="17" fillId="0" borderId="13" xfId="69" applyFont="1" applyBorder="1" applyAlignment="1">
      <alignment horizontal="centerContinuous"/>
      <protection/>
    </xf>
    <xf numFmtId="0" fontId="17" fillId="0" borderId="14" xfId="69" applyFont="1" applyBorder="1" applyAlignment="1">
      <alignment horizontal="centerContinuous"/>
      <protection/>
    </xf>
    <xf numFmtId="0" fontId="17" fillId="0" borderId="12" xfId="69" applyFont="1" applyFill="1" applyBorder="1" applyAlignment="1">
      <alignment horizontal="centerContinuous"/>
      <protection/>
    </xf>
    <xf numFmtId="0" fontId="18" fillId="0" borderId="15" xfId="69" applyFont="1" applyFill="1" applyBorder="1" applyAlignment="1">
      <alignment horizontal="centerContinuous"/>
      <protection/>
    </xf>
    <xf numFmtId="0" fontId="17" fillId="0" borderId="16" xfId="69" applyFont="1" applyFill="1" applyBorder="1" applyAlignment="1">
      <alignment horizontal="centerContinuous"/>
      <protection/>
    </xf>
    <xf numFmtId="0" fontId="17" fillId="0" borderId="0" xfId="69" applyFont="1" applyBorder="1" applyAlignment="1">
      <alignment horizontal="center"/>
      <protection/>
    </xf>
    <xf numFmtId="0" fontId="17" fillId="0" borderId="17" xfId="69" applyFont="1" applyBorder="1" applyAlignment="1">
      <alignment horizontal="center"/>
      <protection/>
    </xf>
    <xf numFmtId="0" fontId="17" fillId="0" borderId="17" xfId="69" applyFont="1" applyBorder="1" applyAlignment="1">
      <alignment horizontal="center" vertical="center"/>
      <protection/>
    </xf>
    <xf numFmtId="0" fontId="17" fillId="0" borderId="18" xfId="69" applyFont="1" applyBorder="1" applyAlignment="1">
      <alignment horizontal="center" vertical="center"/>
      <protection/>
    </xf>
    <xf numFmtId="0" fontId="17" fillId="0" borderId="14" xfId="69" applyFont="1" applyBorder="1" applyAlignment="1">
      <alignment horizontal="centerContinuous" vertical="center"/>
      <protection/>
    </xf>
    <xf numFmtId="0" fontId="17" fillId="0" borderId="19" xfId="69" applyFont="1" applyBorder="1" applyAlignment="1">
      <alignment horizontal="center"/>
      <protection/>
    </xf>
    <xf numFmtId="0" fontId="17" fillId="0" borderId="19" xfId="69" applyFont="1" applyBorder="1" applyAlignment="1">
      <alignment horizontal="center" vertical="center"/>
      <protection/>
    </xf>
    <xf numFmtId="0" fontId="17" fillId="0" borderId="20" xfId="69" applyFont="1" applyBorder="1" applyAlignment="1">
      <alignment horizontal="center"/>
      <protection/>
    </xf>
    <xf numFmtId="0" fontId="17" fillId="0" borderId="21" xfId="69" applyFont="1" applyFill="1" applyBorder="1" applyAlignment="1">
      <alignment horizontal="center"/>
      <protection/>
    </xf>
    <xf numFmtId="0" fontId="17" fillId="0" borderId="19" xfId="69" applyFont="1" applyFill="1" applyBorder="1" applyAlignment="1">
      <alignment horizontal="center"/>
      <protection/>
    </xf>
    <xf numFmtId="0" fontId="17" fillId="0" borderId="0" xfId="69" applyFont="1" applyBorder="1">
      <alignment/>
      <protection/>
    </xf>
    <xf numFmtId="0" fontId="17" fillId="0" borderId="22" xfId="69" applyFont="1" applyBorder="1" applyAlignment="1">
      <alignment horizontal="right"/>
      <protection/>
    </xf>
    <xf numFmtId="192" fontId="17" fillId="0" borderId="23" xfId="45" applyNumberFormat="1" applyFont="1" applyBorder="1" applyAlignment="1">
      <alignment horizontal="center" vertical="center"/>
    </xf>
    <xf numFmtId="192" fontId="17" fillId="0" borderId="22" xfId="45" applyNumberFormat="1" applyFont="1" applyBorder="1" applyAlignment="1">
      <alignment horizontal="center" vertical="center"/>
    </xf>
    <xf numFmtId="192" fontId="17" fillId="0" borderId="24" xfId="45" applyNumberFormat="1" applyFont="1" applyBorder="1" applyAlignment="1">
      <alignment horizontal="center" vertical="center"/>
    </xf>
    <xf numFmtId="192" fontId="17" fillId="0" borderId="25" xfId="45" applyNumberFormat="1" applyFont="1" applyBorder="1" applyAlignment="1">
      <alignment horizontal="center" vertical="center"/>
    </xf>
    <xf numFmtId="0" fontId="17" fillId="0" borderId="26" xfId="69" applyFont="1" applyBorder="1" applyAlignment="1">
      <alignment horizontal="right" vertical="center"/>
      <protection/>
    </xf>
    <xf numFmtId="0" fontId="101" fillId="0" borderId="26" xfId="69" applyFont="1" applyBorder="1" applyAlignment="1">
      <alignment horizontal="centerContinuous" vertical="top"/>
      <protection/>
    </xf>
    <xf numFmtId="0" fontId="17" fillId="0" borderId="26" xfId="69" applyFont="1" applyBorder="1" applyAlignment="1">
      <alignment horizontal="centerContinuous" vertical="top"/>
      <protection/>
    </xf>
    <xf numFmtId="0" fontId="17" fillId="0" borderId="27" xfId="69" applyFont="1" applyBorder="1" applyAlignment="1">
      <alignment horizontal="centerContinuous" vertical="top"/>
      <protection/>
    </xf>
    <xf numFmtId="192" fontId="20" fillId="0" borderId="28" xfId="69" applyNumberFormat="1" applyFont="1" applyBorder="1" applyAlignment="1">
      <alignment horizontal="center" vertical="center"/>
      <protection/>
    </xf>
    <xf numFmtId="192" fontId="20" fillId="0" borderId="26" xfId="69" applyNumberFormat="1" applyFont="1" applyBorder="1" applyAlignment="1">
      <alignment horizontal="center" vertical="center"/>
      <protection/>
    </xf>
    <xf numFmtId="192" fontId="20" fillId="0" borderId="29" xfId="69" applyNumberFormat="1" applyFont="1" applyBorder="1" applyAlignment="1">
      <alignment horizontal="center" vertical="center"/>
      <protection/>
    </xf>
    <xf numFmtId="192" fontId="20" fillId="0" borderId="30" xfId="69" applyNumberFormat="1" applyFont="1" applyBorder="1" applyAlignment="1">
      <alignment horizontal="center" vertical="center"/>
      <protection/>
    </xf>
    <xf numFmtId="192" fontId="20" fillId="0" borderId="31" xfId="69" applyNumberFormat="1" applyFont="1" applyBorder="1" applyAlignment="1">
      <alignment horizontal="center" vertical="center"/>
      <protection/>
    </xf>
    <xf numFmtId="0" fontId="21" fillId="0" borderId="0" xfId="69" applyFont="1" applyBorder="1">
      <alignment/>
      <protection/>
    </xf>
    <xf numFmtId="0" fontId="102" fillId="0" borderId="0" xfId="69" applyFont="1" applyBorder="1">
      <alignment/>
      <protection/>
    </xf>
    <xf numFmtId="0" fontId="103" fillId="0" borderId="0" xfId="69" applyFont="1" applyBorder="1">
      <alignment/>
      <protection/>
    </xf>
    <xf numFmtId="0" fontId="14" fillId="0" borderId="17" xfId="69" applyFont="1" applyBorder="1" applyAlignment="1">
      <alignment horizontal="center" vertical="top" wrapText="1"/>
      <protection/>
    </xf>
    <xf numFmtId="195" fontId="2" fillId="0" borderId="17" xfId="42" applyNumberFormat="1" applyFont="1" applyBorder="1" applyAlignment="1">
      <alignment vertical="top" wrapText="1"/>
    </xf>
    <xf numFmtId="195" fontId="2" fillId="0" borderId="18" xfId="42" applyNumberFormat="1" applyFont="1" applyBorder="1" applyAlignment="1">
      <alignment vertical="top" wrapText="1"/>
    </xf>
    <xf numFmtId="0" fontId="14" fillId="0" borderId="32" xfId="69" applyFont="1" applyFill="1" applyBorder="1" applyAlignment="1">
      <alignment vertical="top" wrapText="1"/>
      <protection/>
    </xf>
    <xf numFmtId="0" fontId="14" fillId="0" borderId="17" xfId="69" applyFont="1" applyFill="1" applyBorder="1" applyAlignment="1">
      <alignment vertical="top" wrapText="1"/>
      <protection/>
    </xf>
    <xf numFmtId="0" fontId="14" fillId="0" borderId="18" xfId="69" applyFont="1" applyBorder="1" applyAlignment="1">
      <alignment vertical="top" wrapText="1"/>
      <protection/>
    </xf>
    <xf numFmtId="3" fontId="14" fillId="0" borderId="17" xfId="69" applyNumberFormat="1" applyFont="1" applyFill="1" applyBorder="1" applyAlignment="1">
      <alignment vertical="top" wrapText="1"/>
      <protection/>
    </xf>
    <xf numFmtId="195" fontId="14" fillId="0" borderId="33" xfId="42" applyNumberFormat="1" applyFont="1" applyBorder="1" applyAlignment="1">
      <alignment vertical="top" wrapText="1"/>
    </xf>
    <xf numFmtId="195" fontId="14" fillId="0" borderId="34" xfId="42" applyNumberFormat="1" applyFont="1" applyBorder="1" applyAlignment="1">
      <alignment vertical="top" wrapText="1"/>
    </xf>
    <xf numFmtId="195" fontId="14" fillId="0" borderId="35" xfId="42" applyNumberFormat="1" applyFont="1" applyBorder="1" applyAlignment="1">
      <alignment vertical="top" wrapText="1"/>
    </xf>
    <xf numFmtId="195" fontId="14" fillId="0" borderId="36" xfId="42" applyNumberFormat="1" applyFont="1" applyBorder="1" applyAlignment="1">
      <alignment vertical="top" wrapText="1"/>
    </xf>
    <xf numFmtId="192" fontId="20" fillId="0" borderId="0" xfId="69" applyNumberFormat="1" applyFont="1" applyBorder="1" applyAlignment="1">
      <alignment horizontal="center" vertical="top" wrapText="1"/>
      <protection/>
    </xf>
    <xf numFmtId="3" fontId="14" fillId="0" borderId="37" xfId="69" applyNumberFormat="1" applyFont="1" applyFill="1" applyBorder="1" applyAlignment="1">
      <alignment vertical="top" wrapText="1"/>
      <protection/>
    </xf>
    <xf numFmtId="0" fontId="14" fillId="0" borderId="32" xfId="69" applyFont="1" applyBorder="1" applyAlignment="1">
      <alignment vertical="top" wrapText="1"/>
      <protection/>
    </xf>
    <xf numFmtId="195" fontId="14" fillId="0" borderId="33" xfId="42" applyNumberFormat="1" applyFont="1" applyFill="1" applyBorder="1" applyAlignment="1">
      <alignment vertical="top" wrapText="1"/>
    </xf>
    <xf numFmtId="195" fontId="14" fillId="0" borderId="38" xfId="42" applyNumberFormat="1" applyFont="1" applyBorder="1" applyAlignment="1">
      <alignment vertical="top" wrapText="1"/>
    </xf>
    <xf numFmtId="195" fontId="14" fillId="0" borderId="39" xfId="42" applyNumberFormat="1" applyFont="1" applyBorder="1" applyAlignment="1">
      <alignment vertical="top" wrapText="1"/>
    </xf>
    <xf numFmtId="192" fontId="14" fillId="0" borderId="32" xfId="42" applyNumberFormat="1" applyFont="1" applyFill="1" applyBorder="1" applyAlignment="1">
      <alignment vertical="top" wrapText="1"/>
    </xf>
    <xf numFmtId="192" fontId="14" fillId="0" borderId="17" xfId="42" applyNumberFormat="1" applyFont="1" applyFill="1" applyBorder="1" applyAlignment="1">
      <alignment vertical="top" wrapText="1"/>
    </xf>
    <xf numFmtId="192" fontId="14" fillId="0" borderId="40" xfId="42" applyNumberFormat="1" applyFont="1" applyFill="1" applyBorder="1" applyAlignment="1">
      <alignment vertical="top" wrapText="1"/>
    </xf>
    <xf numFmtId="192" fontId="14" fillId="0" borderId="33" xfId="42" applyNumberFormat="1" applyFont="1" applyFill="1" applyBorder="1" applyAlignment="1">
      <alignment vertical="top" wrapText="1"/>
    </xf>
    <xf numFmtId="192" fontId="14" fillId="0" borderId="34" xfId="42" applyNumberFormat="1" applyFont="1" applyBorder="1" applyAlignment="1">
      <alignment vertical="top" wrapText="1"/>
    </xf>
    <xf numFmtId="192" fontId="14" fillId="0" borderId="41" xfId="42" applyNumberFormat="1" applyFont="1" applyFill="1" applyBorder="1" applyAlignment="1">
      <alignment vertical="top" wrapText="1"/>
    </xf>
    <xf numFmtId="192" fontId="14" fillId="0" borderId="38" xfId="42" applyNumberFormat="1" applyFont="1" applyFill="1" applyBorder="1" applyAlignment="1">
      <alignment vertical="top" wrapText="1"/>
    </xf>
    <xf numFmtId="192" fontId="14" fillId="0" borderId="39" xfId="42" applyNumberFormat="1" applyFont="1" applyBorder="1" applyAlignment="1">
      <alignment vertical="top" wrapText="1"/>
    </xf>
    <xf numFmtId="192" fontId="14" fillId="0" borderId="42" xfId="42" applyNumberFormat="1" applyFont="1" applyFill="1" applyBorder="1" applyAlignment="1">
      <alignment vertical="top" wrapText="1"/>
    </xf>
    <xf numFmtId="192" fontId="14" fillId="0" borderId="43" xfId="42" applyNumberFormat="1" applyFont="1" applyFill="1" applyBorder="1" applyAlignment="1">
      <alignment vertical="top" wrapText="1"/>
    </xf>
    <xf numFmtId="192" fontId="14" fillId="0" borderId="44" xfId="42" applyNumberFormat="1" applyFont="1" applyFill="1" applyBorder="1" applyAlignment="1">
      <alignment vertical="top" wrapText="1"/>
    </xf>
    <xf numFmtId="192" fontId="14" fillId="0" borderId="45" xfId="42" applyNumberFormat="1" applyFont="1" applyBorder="1" applyAlignment="1">
      <alignment vertical="top" wrapText="1"/>
    </xf>
    <xf numFmtId="192" fontId="14" fillId="0" borderId="0" xfId="42" applyNumberFormat="1" applyFont="1" applyBorder="1" applyAlignment="1">
      <alignment vertical="top" wrapText="1"/>
    </xf>
    <xf numFmtId="192" fontId="14" fillId="0" borderId="46" xfId="42" applyNumberFormat="1" applyFont="1" applyBorder="1" applyAlignment="1">
      <alignment vertical="top" wrapText="1"/>
    </xf>
    <xf numFmtId="192" fontId="14" fillId="0" borderId="47" xfId="42" applyNumberFormat="1" applyFont="1" applyBorder="1" applyAlignment="1">
      <alignment vertical="top" wrapText="1"/>
    </xf>
    <xf numFmtId="192" fontId="14" fillId="0" borderId="48" xfId="42" applyNumberFormat="1" applyFont="1" applyBorder="1" applyAlignment="1">
      <alignment vertical="top" wrapText="1"/>
    </xf>
    <xf numFmtId="192" fontId="14" fillId="0" borderId="49" xfId="42" applyNumberFormat="1" applyFont="1" applyBorder="1" applyAlignment="1">
      <alignment vertical="top" wrapText="1"/>
    </xf>
    <xf numFmtId="192" fontId="14" fillId="0" borderId="50" xfId="42" applyNumberFormat="1" applyFont="1" applyBorder="1" applyAlignment="1">
      <alignment vertical="top" wrapText="1"/>
    </xf>
    <xf numFmtId="192" fontId="14" fillId="0" borderId="51" xfId="42" applyNumberFormat="1" applyFont="1" applyBorder="1" applyAlignment="1">
      <alignment vertical="top" wrapText="1"/>
    </xf>
    <xf numFmtId="192" fontId="14" fillId="0" borderId="33" xfId="42" applyNumberFormat="1" applyFont="1" applyBorder="1" applyAlignment="1">
      <alignment vertical="top" wrapText="1"/>
    </xf>
    <xf numFmtId="192" fontId="14" fillId="0" borderId="38" xfId="42" applyNumberFormat="1" applyFont="1" applyBorder="1" applyAlignment="1">
      <alignment vertical="top" wrapText="1"/>
    </xf>
    <xf numFmtId="192" fontId="14" fillId="0" borderId="52" xfId="42" applyNumberFormat="1" applyFont="1" applyFill="1" applyBorder="1" applyAlignment="1">
      <alignment vertical="top" wrapText="1"/>
    </xf>
    <xf numFmtId="0" fontId="23" fillId="0" borderId="0" xfId="69" applyFont="1">
      <alignment/>
      <protection/>
    </xf>
    <xf numFmtId="192" fontId="14" fillId="0" borderId="42" xfId="42" applyNumberFormat="1" applyFont="1" applyBorder="1" applyAlignment="1">
      <alignment vertical="top" wrapText="1"/>
    </xf>
    <xf numFmtId="192" fontId="14" fillId="0" borderId="53" xfId="42" applyNumberFormat="1" applyFont="1" applyBorder="1" applyAlignment="1">
      <alignment vertical="top" wrapText="1"/>
    </xf>
    <xf numFmtId="0" fontId="104" fillId="0" borderId="18" xfId="0" applyFont="1" applyFill="1" applyBorder="1" applyAlignment="1">
      <alignment vertical="top" wrapText="1"/>
    </xf>
    <xf numFmtId="0" fontId="105" fillId="0" borderId="54" xfId="0" applyFont="1" applyFill="1" applyBorder="1" applyAlignment="1">
      <alignment horizontal="center" vertical="top" wrapText="1"/>
    </xf>
    <xf numFmtId="195" fontId="106" fillId="0" borderId="0" xfId="42" applyNumberFormat="1" applyFont="1" applyFill="1" applyBorder="1" applyAlignment="1">
      <alignment horizontal="center" vertical="top" wrapText="1"/>
    </xf>
    <xf numFmtId="0" fontId="106" fillId="0" borderId="54" xfId="0" applyFont="1" applyFill="1" applyBorder="1" applyAlignment="1">
      <alignment horizontal="center" vertical="top" wrapText="1"/>
    </xf>
    <xf numFmtId="195" fontId="106" fillId="0" borderId="54" xfId="42" applyNumberFormat="1" applyFont="1" applyFill="1" applyBorder="1" applyAlignment="1">
      <alignment horizontal="center" vertical="top" wrapText="1"/>
    </xf>
    <xf numFmtId="195" fontId="106" fillId="0" borderId="33" xfId="42" applyNumberFormat="1" applyFont="1" applyFill="1" applyBorder="1" applyAlignment="1">
      <alignment horizontal="center" vertical="top" wrapText="1"/>
    </xf>
    <xf numFmtId="195" fontId="106" fillId="0" borderId="33" xfId="42" applyNumberFormat="1" applyFont="1" applyFill="1" applyBorder="1" applyAlignment="1">
      <alignment horizontal="right" vertical="top" wrapText="1"/>
    </xf>
    <xf numFmtId="0" fontId="106" fillId="0" borderId="33" xfId="0" applyFont="1" applyFill="1" applyBorder="1" applyAlignment="1">
      <alignment horizontal="center" vertical="top" wrapText="1"/>
    </xf>
    <xf numFmtId="195" fontId="14" fillId="0" borderId="34" xfId="42" applyNumberFormat="1" applyFont="1" applyFill="1" applyBorder="1" applyAlignment="1">
      <alignment vertical="top" wrapText="1"/>
    </xf>
    <xf numFmtId="195" fontId="106" fillId="0" borderId="33" xfId="42" applyNumberFormat="1" applyFont="1" applyFill="1" applyBorder="1" applyAlignment="1">
      <alignment vertical="top" wrapText="1"/>
    </xf>
    <xf numFmtId="195" fontId="106" fillId="0" borderId="34" xfId="42" applyNumberFormat="1" applyFont="1" applyFill="1" applyBorder="1" applyAlignment="1">
      <alignment vertical="top" wrapText="1"/>
    </xf>
    <xf numFmtId="0" fontId="107" fillId="0" borderId="33" xfId="0" applyFont="1" applyFill="1" applyBorder="1" applyAlignment="1">
      <alignment horizontal="center" vertical="top" wrapText="1"/>
    </xf>
    <xf numFmtId="0" fontId="106" fillId="0" borderId="33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horizontal="center" vertical="top" wrapText="1"/>
    </xf>
    <xf numFmtId="0" fontId="106" fillId="0" borderId="55" xfId="0" applyFont="1" applyFill="1" applyBorder="1" applyAlignment="1">
      <alignment horizontal="center" vertical="top" wrapText="1"/>
    </xf>
    <xf numFmtId="0" fontId="24" fillId="0" borderId="0" xfId="69" applyFont="1">
      <alignment/>
      <protection/>
    </xf>
    <xf numFmtId="0" fontId="108" fillId="0" borderId="18" xfId="0" applyFont="1" applyFill="1" applyBorder="1" applyAlignment="1">
      <alignment vertical="top" wrapText="1"/>
    </xf>
    <xf numFmtId="0" fontId="106" fillId="0" borderId="0" xfId="0" applyFont="1" applyFill="1" applyBorder="1" applyAlignment="1">
      <alignment horizontal="center" vertical="top" wrapText="1"/>
    </xf>
    <xf numFmtId="195" fontId="14" fillId="0" borderId="44" xfId="42" applyNumberFormat="1" applyFont="1" applyBorder="1" applyAlignment="1">
      <alignment vertical="top" wrapText="1"/>
    </xf>
    <xf numFmtId="195" fontId="14" fillId="0" borderId="45" xfId="42" applyNumberFormat="1" applyFont="1" applyBorder="1" applyAlignment="1">
      <alignment vertical="top" wrapText="1"/>
    </xf>
    <xf numFmtId="0" fontId="106" fillId="0" borderId="0" xfId="0" applyFont="1" applyFill="1" applyBorder="1" applyAlignment="1">
      <alignment vertical="top" wrapText="1"/>
    </xf>
    <xf numFmtId="195" fontId="2" fillId="0" borderId="37" xfId="42" applyNumberFormat="1" applyFont="1" applyBorder="1" applyAlignment="1">
      <alignment vertical="top" wrapText="1"/>
    </xf>
    <xf numFmtId="195" fontId="14" fillId="0" borderId="37" xfId="42" applyNumberFormat="1" applyFont="1" applyBorder="1" applyAlignment="1">
      <alignment vertical="top" wrapText="1"/>
    </xf>
    <xf numFmtId="195" fontId="14" fillId="0" borderId="17" xfId="42" applyNumberFormat="1" applyFont="1" applyBorder="1" applyAlignment="1">
      <alignment vertical="top" wrapText="1"/>
    </xf>
    <xf numFmtId="195" fontId="14" fillId="0" borderId="18" xfId="42" applyNumberFormat="1" applyFont="1" applyBorder="1" applyAlignment="1">
      <alignment vertical="top" wrapText="1"/>
    </xf>
    <xf numFmtId="0" fontId="14" fillId="0" borderId="40" xfId="69" applyFont="1" applyFill="1" applyBorder="1" applyAlignment="1">
      <alignment vertical="top" wrapText="1"/>
      <protection/>
    </xf>
    <xf numFmtId="0" fontId="14" fillId="0" borderId="33" xfId="69" applyFont="1" applyFill="1" applyBorder="1" applyAlignment="1">
      <alignment vertical="top" wrapText="1"/>
      <protection/>
    </xf>
    <xf numFmtId="0" fontId="14" fillId="0" borderId="34" xfId="69" applyFont="1" applyBorder="1" applyAlignment="1">
      <alignment vertical="top" wrapText="1"/>
      <protection/>
    </xf>
    <xf numFmtId="3" fontId="14" fillId="0" borderId="33" xfId="69" applyNumberFormat="1" applyFont="1" applyFill="1" applyBorder="1" applyAlignment="1">
      <alignment vertical="top" wrapText="1"/>
      <protection/>
    </xf>
    <xf numFmtId="3" fontId="14" fillId="0" borderId="56" xfId="69" applyNumberFormat="1" applyFont="1" applyFill="1" applyBorder="1" applyAlignment="1">
      <alignment vertical="top" wrapText="1"/>
      <protection/>
    </xf>
    <xf numFmtId="0" fontId="14" fillId="0" borderId="57" xfId="69" applyFont="1" applyBorder="1" applyAlignment="1">
      <alignment vertical="top" wrapText="1"/>
      <protection/>
    </xf>
    <xf numFmtId="0" fontId="109" fillId="0" borderId="18" xfId="0" applyFont="1" applyFill="1" applyBorder="1" applyAlignment="1">
      <alignment/>
    </xf>
    <xf numFmtId="0" fontId="109" fillId="0" borderId="58" xfId="0" applyFont="1" applyFill="1" applyBorder="1" applyAlignment="1">
      <alignment/>
    </xf>
    <xf numFmtId="0" fontId="107" fillId="0" borderId="18" xfId="0" applyFont="1" applyBorder="1" applyAlignment="1">
      <alignment horizontal="left" vertical="top" wrapText="1"/>
    </xf>
    <xf numFmtId="0" fontId="106" fillId="0" borderId="59" xfId="0" applyFont="1" applyBorder="1" applyAlignment="1">
      <alignment horizontal="center" vertical="top" wrapText="1"/>
    </xf>
    <xf numFmtId="195" fontId="106" fillId="0" borderId="37" xfId="42" applyNumberFormat="1" applyFont="1" applyBorder="1" applyAlignment="1">
      <alignment horizontal="center" vertical="top" wrapText="1"/>
    </xf>
    <xf numFmtId="0" fontId="108" fillId="0" borderId="27" xfId="0" applyFont="1" applyFill="1" applyBorder="1" applyAlignment="1">
      <alignment vertical="top" wrapText="1"/>
    </xf>
    <xf numFmtId="192" fontId="14" fillId="0" borderId="60" xfId="42" applyNumberFormat="1" applyFont="1" applyFill="1" applyBorder="1" applyAlignment="1">
      <alignment vertical="top" wrapText="1"/>
    </xf>
    <xf numFmtId="192" fontId="14" fillId="0" borderId="61" xfId="42" applyNumberFormat="1" applyFont="1" applyFill="1" applyBorder="1" applyAlignment="1">
      <alignment vertical="top" wrapText="1"/>
    </xf>
    <xf numFmtId="192" fontId="14" fillId="0" borderId="62" xfId="42" applyNumberFormat="1" applyFont="1" applyBorder="1" applyAlignment="1">
      <alignment vertical="top" wrapText="1"/>
    </xf>
    <xf numFmtId="192" fontId="14" fillId="0" borderId="63" xfId="42" applyNumberFormat="1" applyFont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4" fillId="0" borderId="17" xfId="0" applyFont="1" applyBorder="1" applyAlignment="1" quotePrefix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4" fillId="0" borderId="26" xfId="88" applyFont="1" applyBorder="1">
      <alignment/>
      <protection/>
    </xf>
    <xf numFmtId="0" fontId="14" fillId="0" borderId="26" xfId="88" applyFont="1" applyFill="1" applyBorder="1">
      <alignment/>
      <protection/>
    </xf>
    <xf numFmtId="0" fontId="14" fillId="0" borderId="28" xfId="88" applyFont="1" applyFill="1" applyBorder="1">
      <alignment/>
      <protection/>
    </xf>
    <xf numFmtId="192" fontId="14" fillId="0" borderId="26" xfId="88" applyNumberFormat="1" applyFont="1" applyFill="1" applyBorder="1">
      <alignment/>
      <protection/>
    </xf>
    <xf numFmtId="0" fontId="17" fillId="0" borderId="29" xfId="88" applyFont="1" applyFill="1" applyBorder="1">
      <alignment/>
      <protection/>
    </xf>
    <xf numFmtId="2" fontId="14" fillId="0" borderId="31" xfId="88" applyNumberFormat="1" applyFont="1" applyFill="1" applyBorder="1" applyAlignment="1">
      <alignment/>
      <protection/>
    </xf>
    <xf numFmtId="2" fontId="14" fillId="0" borderId="26" xfId="88" applyNumberFormat="1" applyFont="1" applyFill="1" applyBorder="1" applyAlignment="1">
      <alignment/>
      <protection/>
    </xf>
    <xf numFmtId="192" fontId="14" fillId="0" borderId="64" xfId="42" applyNumberFormat="1" applyFont="1" applyFill="1" applyBorder="1" applyAlignment="1">
      <alignment vertical="top" wrapText="1"/>
    </xf>
    <xf numFmtId="192" fontId="14" fillId="0" borderId="65" xfId="42" applyNumberFormat="1" applyFont="1" applyFill="1" applyBorder="1" applyAlignment="1">
      <alignment vertical="top" wrapText="1"/>
    </xf>
    <xf numFmtId="0" fontId="8" fillId="0" borderId="66" xfId="88" applyFont="1" applyFill="1" applyBorder="1">
      <alignment/>
      <protection/>
    </xf>
    <xf numFmtId="192" fontId="8" fillId="0" borderId="67" xfId="88" applyNumberFormat="1" applyFont="1" applyFill="1" applyBorder="1">
      <alignment/>
      <protection/>
    </xf>
    <xf numFmtId="0" fontId="8" fillId="0" borderId="67" xfId="88" applyFont="1" applyFill="1" applyBorder="1">
      <alignment/>
      <protection/>
    </xf>
    <xf numFmtId="2" fontId="8" fillId="0" borderId="68" xfId="88" applyNumberFormat="1" applyFont="1" applyFill="1" applyBorder="1" applyAlignment="1">
      <alignment/>
      <protection/>
    </xf>
    <xf numFmtId="2" fontId="8" fillId="0" borderId="67" xfId="88" applyNumberFormat="1" applyFont="1" applyFill="1" applyBorder="1" applyAlignment="1">
      <alignment/>
      <protection/>
    </xf>
    <xf numFmtId="3" fontId="14" fillId="0" borderId="0" xfId="69" applyNumberFormat="1" applyFont="1" applyFill="1" applyBorder="1" applyAlignment="1">
      <alignment vertical="top" wrapText="1"/>
      <protection/>
    </xf>
    <xf numFmtId="0" fontId="14" fillId="0" borderId="17" xfId="0" applyFont="1" applyBorder="1" applyAlignment="1">
      <alignment wrapText="1"/>
    </xf>
    <xf numFmtId="0" fontId="14" fillId="0" borderId="32" xfId="88" applyFont="1" applyFill="1" applyBorder="1">
      <alignment/>
      <protection/>
    </xf>
    <xf numFmtId="192" fontId="14" fillId="0" borderId="17" xfId="88" applyNumberFormat="1" applyFont="1" applyFill="1" applyBorder="1">
      <alignment/>
      <protection/>
    </xf>
    <xf numFmtId="0" fontId="14" fillId="0" borderId="17" xfId="88" applyFont="1" applyFill="1" applyBorder="1">
      <alignment/>
      <protection/>
    </xf>
    <xf numFmtId="0" fontId="17" fillId="0" borderId="69" xfId="88" applyFont="1" applyFill="1" applyBorder="1">
      <alignment/>
      <protection/>
    </xf>
    <xf numFmtId="2" fontId="14" fillId="0" borderId="37" xfId="88" applyNumberFormat="1" applyFont="1" applyFill="1" applyBorder="1" applyAlignment="1">
      <alignment/>
      <protection/>
    </xf>
    <xf numFmtId="2" fontId="14" fillId="0" borderId="17" xfId="88" applyNumberFormat="1" applyFont="1" applyFill="1" applyBorder="1" applyAlignment="1">
      <alignment/>
      <protection/>
    </xf>
    <xf numFmtId="0" fontId="14" fillId="0" borderId="17" xfId="88" applyFont="1" applyBorder="1">
      <alignment/>
      <protection/>
    </xf>
    <xf numFmtId="0" fontId="14" fillId="0" borderId="69" xfId="0" applyFont="1" applyBorder="1" applyAlignment="1">
      <alignment horizontal="right" vertical="top" wrapText="1"/>
    </xf>
    <xf numFmtId="195" fontId="106" fillId="0" borderId="55" xfId="42" applyNumberFormat="1" applyFont="1" applyFill="1" applyBorder="1" applyAlignment="1">
      <alignment horizontal="center" vertical="top" wrapText="1"/>
    </xf>
    <xf numFmtId="195" fontId="14" fillId="0" borderId="55" xfId="42" applyNumberFormat="1" applyFont="1" applyFill="1" applyBorder="1" applyAlignment="1">
      <alignment vertical="top" wrapText="1"/>
    </xf>
    <xf numFmtId="195" fontId="14" fillId="0" borderId="70" xfId="42" applyNumberFormat="1" applyFont="1" applyFill="1" applyBorder="1" applyAlignment="1">
      <alignment vertical="top" wrapText="1"/>
    </xf>
    <xf numFmtId="192" fontId="14" fillId="0" borderId="71" xfId="42" applyNumberFormat="1" applyFont="1" applyBorder="1" applyAlignment="1">
      <alignment vertical="top" wrapText="1"/>
    </xf>
    <xf numFmtId="192" fontId="14" fillId="0" borderId="72" xfId="42" applyNumberFormat="1" applyFont="1" applyBorder="1" applyAlignment="1">
      <alignment vertical="top" wrapText="1"/>
    </xf>
    <xf numFmtId="192" fontId="14" fillId="0" borderId="73" xfId="42" applyNumberFormat="1" applyFont="1" applyFill="1" applyBorder="1" applyAlignment="1">
      <alignment vertical="top" wrapText="1"/>
    </xf>
    <xf numFmtId="192" fontId="14" fillId="0" borderId="74" xfId="42" applyNumberFormat="1" applyFont="1" applyFill="1" applyBorder="1" applyAlignment="1">
      <alignment vertical="top" wrapText="1"/>
    </xf>
    <xf numFmtId="192" fontId="14" fillId="0" borderId="75" xfId="42" applyNumberFormat="1" applyFont="1" applyBorder="1" applyAlignment="1">
      <alignment vertical="top" wrapText="1"/>
    </xf>
    <xf numFmtId="0" fontId="14" fillId="0" borderId="76" xfId="0" applyFont="1" applyFill="1" applyBorder="1" applyAlignment="1">
      <alignment vertical="top" wrapText="1"/>
    </xf>
    <xf numFmtId="0" fontId="8" fillId="0" borderId="17" xfId="88" applyFont="1" applyFill="1" applyBorder="1">
      <alignment/>
      <protection/>
    </xf>
    <xf numFmtId="192" fontId="8" fillId="0" borderId="17" xfId="88" applyNumberFormat="1" applyFont="1" applyFill="1" applyBorder="1">
      <alignment/>
      <protection/>
    </xf>
    <xf numFmtId="2" fontId="8" fillId="0" borderId="17" xfId="88" applyNumberFormat="1" applyFont="1" applyFill="1" applyBorder="1" applyAlignment="1">
      <alignment/>
      <protection/>
    </xf>
    <xf numFmtId="0" fontId="13" fillId="0" borderId="77" xfId="88" applyFont="1" applyFill="1" applyBorder="1">
      <alignment/>
      <protection/>
    </xf>
    <xf numFmtId="0" fontId="110" fillId="0" borderId="78" xfId="0" applyFont="1" applyBorder="1" applyAlignment="1">
      <alignment horizontal="center" vertical="top" wrapText="1"/>
    </xf>
    <xf numFmtId="0" fontId="107" fillId="0" borderId="79" xfId="0" applyFont="1" applyBorder="1" applyAlignment="1">
      <alignment horizontal="left" vertical="top" wrapText="1"/>
    </xf>
    <xf numFmtId="0" fontId="106" fillId="0" borderId="80" xfId="0" applyFont="1" applyBorder="1" applyAlignment="1">
      <alignment horizontal="center" vertical="top" wrapText="1"/>
    </xf>
    <xf numFmtId="195" fontId="106" fillId="0" borderId="81" xfId="42" applyNumberFormat="1" applyFont="1" applyBorder="1" applyAlignment="1">
      <alignment horizontal="center" vertical="top" wrapText="1"/>
    </xf>
    <xf numFmtId="195" fontId="14" fillId="0" borderId="56" xfId="42" applyNumberFormat="1" applyFont="1" applyBorder="1" applyAlignment="1">
      <alignment vertical="top" wrapText="1"/>
    </xf>
    <xf numFmtId="195" fontId="14" fillId="0" borderId="56" xfId="42" applyNumberFormat="1" applyFont="1" applyFill="1" applyBorder="1" applyAlignment="1">
      <alignment vertical="top" wrapText="1"/>
    </xf>
    <xf numFmtId="195" fontId="14" fillId="0" borderId="82" xfId="42" applyNumberFormat="1" applyFont="1" applyBorder="1" applyAlignment="1">
      <alignment vertical="top" wrapText="1"/>
    </xf>
    <xf numFmtId="195" fontId="14" fillId="0" borderId="83" xfId="42" applyNumberFormat="1" applyFont="1" applyBorder="1" applyAlignment="1">
      <alignment vertical="top" wrapText="1"/>
    </xf>
    <xf numFmtId="0" fontId="111" fillId="0" borderId="84" xfId="0" applyFont="1" applyBorder="1" applyAlignment="1">
      <alignment horizontal="center" vertical="top" wrapText="1"/>
    </xf>
    <xf numFmtId="195" fontId="110" fillId="0" borderId="84" xfId="0" applyNumberFormat="1" applyFont="1" applyBorder="1" applyAlignment="1">
      <alignment horizontal="center" vertical="top" wrapText="1"/>
    </xf>
    <xf numFmtId="0" fontId="111" fillId="0" borderId="84" xfId="0" applyFont="1" applyFill="1" applyBorder="1" applyAlignment="1">
      <alignment horizontal="center" vertical="top" wrapText="1"/>
    </xf>
    <xf numFmtId="0" fontId="111" fillId="0" borderId="85" xfId="0" applyFont="1" applyFill="1" applyBorder="1" applyAlignment="1">
      <alignment horizontal="center" vertical="top" wrapText="1"/>
    </xf>
    <xf numFmtId="195" fontId="110" fillId="0" borderId="85" xfId="0" applyNumberFormat="1" applyFont="1" applyBorder="1" applyAlignment="1">
      <alignment horizontal="center" vertical="top" wrapText="1"/>
    </xf>
    <xf numFmtId="0" fontId="111" fillId="0" borderId="67" xfId="0" applyFont="1" applyFill="1" applyBorder="1" applyAlignment="1">
      <alignment horizontal="center" vertical="top" wrapText="1"/>
    </xf>
    <xf numFmtId="195" fontId="110" fillId="0" borderId="67" xfId="0" applyNumberFormat="1" applyFont="1" applyBorder="1" applyAlignment="1">
      <alignment horizontal="center" vertical="top" wrapText="1"/>
    </xf>
    <xf numFmtId="0" fontId="106" fillId="0" borderId="86" xfId="0" applyFont="1" applyFill="1" applyBorder="1" applyAlignment="1">
      <alignment horizontal="center" vertical="top" wrapText="1"/>
    </xf>
    <xf numFmtId="0" fontId="14" fillId="0" borderId="87" xfId="69" applyFont="1" applyBorder="1" applyAlignment="1">
      <alignment horizontal="center" vertical="center"/>
      <protection/>
    </xf>
    <xf numFmtId="0" fontId="19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192" fontId="20" fillId="0" borderId="88" xfId="86" applyNumberFormat="1" applyFont="1" applyFill="1" applyBorder="1" applyAlignment="1">
      <alignment horizontal="center" vertical="center"/>
    </xf>
    <xf numFmtId="192" fontId="20" fillId="0" borderId="87" xfId="86" applyNumberFormat="1" applyFont="1" applyFill="1" applyBorder="1" applyAlignment="1">
      <alignment horizontal="center" vertical="center"/>
    </xf>
    <xf numFmtId="192" fontId="20" fillId="0" borderId="89" xfId="69" applyNumberFormat="1" applyFont="1" applyFill="1" applyBorder="1">
      <alignment/>
      <protection/>
    </xf>
    <xf numFmtId="192" fontId="20" fillId="0" borderId="90" xfId="69" applyNumberFormat="1" applyFont="1" applyFill="1" applyBorder="1" applyAlignment="1">
      <alignment/>
      <protection/>
    </xf>
    <xf numFmtId="192" fontId="20" fillId="0" borderId="87" xfId="69" applyNumberFormat="1" applyFont="1" applyFill="1" applyBorder="1" applyAlignment="1">
      <alignment/>
      <protection/>
    </xf>
    <xf numFmtId="0" fontId="14" fillId="0" borderId="91" xfId="0" applyFont="1" applyBorder="1" applyAlignment="1">
      <alignment wrapText="1"/>
    </xf>
    <xf numFmtId="0" fontId="14" fillId="0" borderId="91" xfId="0" applyFont="1" applyBorder="1" applyAlignment="1">
      <alignment horizontal="center" vertical="top" wrapText="1"/>
    </xf>
    <xf numFmtId="0" fontId="14" fillId="0" borderId="91" xfId="0" applyFont="1" applyBorder="1" applyAlignment="1">
      <alignment vertical="top" wrapText="1"/>
    </xf>
    <xf numFmtId="0" fontId="14" fillId="0" borderId="91" xfId="0" applyFont="1" applyBorder="1" applyAlignment="1" quotePrefix="1">
      <alignment horizontal="right" vertical="top" wrapText="1"/>
    </xf>
    <xf numFmtId="0" fontId="14" fillId="0" borderId="92" xfId="0" applyFont="1" applyBorder="1" applyAlignment="1">
      <alignment horizontal="right" vertical="top" wrapText="1"/>
    </xf>
    <xf numFmtId="0" fontId="14" fillId="0" borderId="93" xfId="88" applyFont="1" applyFill="1" applyBorder="1">
      <alignment/>
      <protection/>
    </xf>
    <xf numFmtId="192" fontId="14" fillId="0" borderId="91" xfId="88" applyNumberFormat="1" applyFont="1" applyFill="1" applyBorder="1">
      <alignment/>
      <protection/>
    </xf>
    <xf numFmtId="0" fontId="14" fillId="0" borderId="91" xfId="88" applyFont="1" applyFill="1" applyBorder="1">
      <alignment/>
      <protection/>
    </xf>
    <xf numFmtId="0" fontId="17" fillId="0" borderId="92" xfId="88" applyFont="1" applyFill="1" applyBorder="1">
      <alignment/>
      <protection/>
    </xf>
    <xf numFmtId="2" fontId="14" fillId="0" borderId="94" xfId="88" applyNumberFormat="1" applyFont="1" applyFill="1" applyBorder="1" applyAlignment="1">
      <alignment/>
      <protection/>
    </xf>
    <xf numFmtId="2" fontId="14" fillId="0" borderId="91" xfId="88" applyNumberFormat="1" applyFont="1" applyFill="1" applyBorder="1" applyAlignment="1">
      <alignment/>
      <protection/>
    </xf>
    <xf numFmtId="0" fontId="14" fillId="0" borderId="84" xfId="69" applyFont="1" applyBorder="1" applyAlignment="1">
      <alignment horizontal="right" vertical="center"/>
      <protection/>
    </xf>
    <xf numFmtId="0" fontId="17" fillId="0" borderId="84" xfId="0" applyFont="1" applyFill="1" applyBorder="1" applyAlignment="1">
      <alignment vertical="top" wrapText="1"/>
    </xf>
    <xf numFmtId="0" fontId="14" fillId="0" borderId="84" xfId="0" applyFont="1" applyFill="1" applyBorder="1" applyAlignment="1">
      <alignment horizontal="center" vertical="top" wrapText="1"/>
    </xf>
    <xf numFmtId="0" fontId="14" fillId="0" borderId="84" xfId="0" applyFont="1" applyFill="1" applyBorder="1" applyAlignment="1">
      <alignment vertical="top" wrapText="1"/>
    </xf>
    <xf numFmtId="43" fontId="20" fillId="0" borderId="57" xfId="86" applyFont="1" applyFill="1" applyBorder="1" applyAlignment="1">
      <alignment horizontal="center" vertical="center"/>
    </xf>
    <xf numFmtId="43" fontId="20" fillId="0" borderId="84" xfId="86" applyFont="1" applyFill="1" applyBorder="1" applyAlignment="1">
      <alignment horizontal="center" vertical="center"/>
    </xf>
    <xf numFmtId="192" fontId="21" fillId="0" borderId="84" xfId="86" applyNumberFormat="1" applyFont="1" applyFill="1" applyBorder="1" applyAlignment="1">
      <alignment horizontal="center" vertical="center"/>
    </xf>
    <xf numFmtId="192" fontId="20" fillId="0" borderId="95" xfId="69" applyNumberFormat="1" applyFont="1" applyFill="1" applyBorder="1">
      <alignment/>
      <protection/>
    </xf>
    <xf numFmtId="0" fontId="21" fillId="0" borderId="50" xfId="69" applyFont="1" applyFill="1" applyBorder="1" applyAlignment="1">
      <alignment/>
      <protection/>
    </xf>
    <xf numFmtId="0" fontId="21" fillId="0" borderId="84" xfId="69" applyFont="1" applyFill="1" applyBorder="1" applyAlignment="1">
      <alignment/>
      <protection/>
    </xf>
    <xf numFmtId="0" fontId="21" fillId="0" borderId="84" xfId="69" applyFont="1" applyFill="1" applyBorder="1">
      <alignment/>
      <protection/>
    </xf>
    <xf numFmtId="0" fontId="21" fillId="0" borderId="95" xfId="69" applyFont="1" applyFill="1" applyBorder="1">
      <alignment/>
      <protection/>
    </xf>
    <xf numFmtId="0" fontId="20" fillId="0" borderId="50" xfId="69" applyFont="1" applyFill="1" applyBorder="1" applyAlignment="1">
      <alignment/>
      <protection/>
    </xf>
    <xf numFmtId="0" fontId="20" fillId="0" borderId="84" xfId="69" applyFont="1" applyFill="1" applyBorder="1" applyAlignment="1">
      <alignment/>
      <protection/>
    </xf>
    <xf numFmtId="0" fontId="14" fillId="0" borderId="84" xfId="88" applyFont="1" applyBorder="1">
      <alignment/>
      <protection/>
    </xf>
    <xf numFmtId="0" fontId="14" fillId="0" borderId="84" xfId="0" applyFont="1" applyBorder="1" applyAlignment="1">
      <alignment wrapText="1"/>
    </xf>
    <xf numFmtId="0" fontId="14" fillId="0" borderId="84" xfId="0" applyFont="1" applyBorder="1" applyAlignment="1">
      <alignment horizontal="center" wrapText="1"/>
    </xf>
    <xf numFmtId="3" fontId="14" fillId="0" borderId="84" xfId="0" applyNumberFormat="1" applyFont="1" applyBorder="1" applyAlignment="1">
      <alignment vertical="top" wrapText="1"/>
    </xf>
    <xf numFmtId="192" fontId="14" fillId="0" borderId="84" xfId="42" applyNumberFormat="1" applyFont="1" applyBorder="1" applyAlignment="1">
      <alignment vertical="top" wrapText="1"/>
    </xf>
    <xf numFmtId="0" fontId="102" fillId="0" borderId="57" xfId="88" applyFont="1" applyFill="1" applyBorder="1">
      <alignment/>
      <protection/>
    </xf>
    <xf numFmtId="192" fontId="106" fillId="0" borderId="84" xfId="47" applyNumberFormat="1" applyFont="1" applyFill="1" applyBorder="1" applyAlignment="1">
      <alignment/>
    </xf>
    <xf numFmtId="192" fontId="106" fillId="0" borderId="84" xfId="42" applyNumberFormat="1" applyFont="1" applyFill="1" applyBorder="1" applyAlignment="1">
      <alignment/>
    </xf>
    <xf numFmtId="0" fontId="102" fillId="0" borderId="84" xfId="88" applyFont="1" applyFill="1" applyBorder="1">
      <alignment/>
      <protection/>
    </xf>
    <xf numFmtId="3" fontId="102" fillId="0" borderId="84" xfId="72" applyNumberFormat="1" applyFont="1" applyFill="1" applyBorder="1" applyAlignment="1">
      <alignment horizontal="center" vertical="center"/>
      <protection/>
    </xf>
    <xf numFmtId="192" fontId="102" fillId="0" borderId="84" xfId="47" applyNumberFormat="1" applyFont="1" applyFill="1" applyBorder="1" applyAlignment="1">
      <alignment/>
    </xf>
    <xf numFmtId="192" fontId="101" fillId="0" borderId="95" xfId="69" applyNumberFormat="1" applyFont="1" applyFill="1" applyBorder="1">
      <alignment/>
      <protection/>
    </xf>
    <xf numFmtId="192" fontId="20" fillId="0" borderId="50" xfId="69" applyNumberFormat="1" applyFont="1" applyFill="1" applyBorder="1" applyAlignment="1">
      <alignment/>
      <protection/>
    </xf>
    <xf numFmtId="192" fontId="20" fillId="0" borderId="84" xfId="69" applyNumberFormat="1" applyFont="1" applyFill="1" applyBorder="1" applyAlignment="1">
      <alignment/>
      <protection/>
    </xf>
    <xf numFmtId="0" fontId="14" fillId="0" borderId="84" xfId="0" applyFont="1" applyBorder="1" applyAlignment="1">
      <alignment horizontal="center" vertical="top" wrapText="1"/>
    </xf>
    <xf numFmtId="192" fontId="14" fillId="0" borderId="84" xfId="42" applyNumberFormat="1" applyFont="1" applyBorder="1" applyAlignment="1" quotePrefix="1">
      <alignment horizontal="right" vertical="top" wrapText="1"/>
    </xf>
    <xf numFmtId="192" fontId="101" fillId="0" borderId="95" xfId="88" applyNumberFormat="1" applyFont="1" applyFill="1" applyBorder="1">
      <alignment/>
      <protection/>
    </xf>
    <xf numFmtId="2" fontId="112" fillId="0" borderId="50" xfId="88" applyNumberFormat="1" applyFont="1" applyFill="1" applyBorder="1" applyAlignment="1">
      <alignment/>
      <protection/>
    </xf>
    <xf numFmtId="2" fontId="102" fillId="0" borderId="84" xfId="88" applyNumberFormat="1" applyFont="1" applyFill="1" applyBorder="1" applyAlignment="1">
      <alignment/>
      <protection/>
    </xf>
    <xf numFmtId="192" fontId="21" fillId="0" borderId="57" xfId="47" applyNumberFormat="1" applyFont="1" applyFill="1" applyBorder="1" applyAlignment="1">
      <alignment horizontal="center" vertical="top"/>
    </xf>
    <xf numFmtId="192" fontId="21" fillId="0" borderId="84" xfId="47" applyNumberFormat="1" applyFont="1" applyFill="1" applyBorder="1" applyAlignment="1">
      <alignment horizontal="center" vertical="top"/>
    </xf>
    <xf numFmtId="3" fontId="14" fillId="0" borderId="84" xfId="88" applyNumberFormat="1" applyFont="1" applyFill="1" applyBorder="1">
      <alignment/>
      <protection/>
    </xf>
    <xf numFmtId="192" fontId="17" fillId="0" borderId="95" xfId="88" applyNumberFormat="1" applyFont="1" applyFill="1" applyBorder="1">
      <alignment/>
      <protection/>
    </xf>
    <xf numFmtId="43" fontId="17" fillId="0" borderId="50" xfId="86" applyFont="1" applyFill="1" applyBorder="1" applyAlignment="1">
      <alignment/>
    </xf>
    <xf numFmtId="43" fontId="14" fillId="0" borderId="84" xfId="86" applyFont="1" applyFill="1" applyBorder="1" applyAlignment="1">
      <alignment/>
    </xf>
    <xf numFmtId="0" fontId="14" fillId="0" borderId="96" xfId="88" applyFont="1" applyBorder="1">
      <alignment/>
      <protection/>
    </xf>
    <xf numFmtId="0" fontId="13" fillId="0" borderId="18" xfId="88" applyFont="1" applyFill="1" applyBorder="1">
      <alignment/>
      <protection/>
    </xf>
    <xf numFmtId="2" fontId="8" fillId="0" borderId="97" xfId="88" applyNumberFormat="1" applyFont="1" applyFill="1" applyBorder="1" applyAlignment="1">
      <alignment/>
      <protection/>
    </xf>
    <xf numFmtId="192" fontId="14" fillId="0" borderId="98" xfId="42" applyNumberFormat="1" applyFont="1" applyFill="1" applyBorder="1" applyAlignment="1">
      <alignment vertical="top" wrapText="1"/>
    </xf>
    <xf numFmtId="192" fontId="14" fillId="0" borderId="99" xfId="42" applyNumberFormat="1" applyFont="1" applyBorder="1" applyAlignment="1">
      <alignment vertical="top" wrapText="1"/>
    </xf>
    <xf numFmtId="192" fontId="14" fillId="0" borderId="100" xfId="42" applyNumberFormat="1" applyFont="1" applyBorder="1" applyAlignment="1">
      <alignment vertical="top" wrapText="1"/>
    </xf>
    <xf numFmtId="192" fontId="17" fillId="0" borderId="101" xfId="45" applyNumberFormat="1" applyFont="1" applyBorder="1" applyAlignment="1">
      <alignment horizontal="center" vertical="center"/>
    </xf>
    <xf numFmtId="192" fontId="20" fillId="0" borderId="0" xfId="69" applyNumberFormat="1" applyFont="1" applyFill="1" applyBorder="1" applyAlignment="1">
      <alignment vertical="top" wrapText="1"/>
      <protection/>
    </xf>
    <xf numFmtId="0" fontId="21" fillId="0" borderId="0" xfId="69" applyFont="1" applyFill="1" applyBorder="1" applyAlignment="1">
      <alignment vertical="top" wrapText="1"/>
      <protection/>
    </xf>
    <xf numFmtId="0" fontId="20" fillId="0" borderId="0" xfId="69" applyFont="1" applyFill="1" applyBorder="1" applyAlignment="1">
      <alignment vertical="top" wrapText="1"/>
      <protection/>
    </xf>
    <xf numFmtId="2" fontId="102" fillId="0" borderId="0" xfId="88" applyNumberFormat="1" applyFont="1" applyFill="1" applyBorder="1" applyAlignment="1">
      <alignment vertical="top" wrapText="1"/>
      <protection/>
    </xf>
    <xf numFmtId="43" fontId="14" fillId="0" borderId="0" xfId="86" applyFont="1" applyFill="1" applyBorder="1" applyAlignment="1">
      <alignment vertical="top" wrapText="1"/>
    </xf>
    <xf numFmtId="2" fontId="14" fillId="0" borderId="0" xfId="88" applyNumberFormat="1" applyFont="1" applyFill="1" applyBorder="1" applyAlignment="1">
      <alignment vertical="top" wrapText="1"/>
      <protection/>
    </xf>
    <xf numFmtId="2" fontId="8" fillId="0" borderId="0" xfId="88" applyNumberFormat="1" applyFont="1" applyFill="1" applyBorder="1" applyAlignment="1">
      <alignment vertical="top" wrapText="1"/>
      <protection/>
    </xf>
    <xf numFmtId="192" fontId="12" fillId="0" borderId="0" xfId="86" applyNumberFormat="1" applyFont="1" applyFill="1" applyBorder="1" applyAlignment="1">
      <alignment vertical="top" wrapText="1"/>
    </xf>
    <xf numFmtId="2" fontId="103" fillId="0" borderId="0" xfId="88" applyNumberFormat="1" applyFont="1" applyFill="1" applyBorder="1" applyAlignment="1">
      <alignment vertical="top" wrapText="1"/>
      <protection/>
    </xf>
    <xf numFmtId="0" fontId="2" fillId="0" borderId="0" xfId="69" applyFont="1" applyFill="1" applyBorder="1" applyAlignment="1">
      <alignment vertical="top" wrapText="1"/>
      <protection/>
    </xf>
    <xf numFmtId="3" fontId="2" fillId="0" borderId="0" xfId="69" applyNumberFormat="1" applyFont="1" applyFill="1" applyBorder="1" applyAlignment="1">
      <alignment vertical="top" wrapText="1"/>
      <protection/>
    </xf>
    <xf numFmtId="192" fontId="17" fillId="0" borderId="102" xfId="45" applyNumberFormat="1" applyFont="1" applyBorder="1" applyAlignment="1">
      <alignment horizontal="center" vertical="center"/>
    </xf>
    <xf numFmtId="192" fontId="14" fillId="0" borderId="103" xfId="42" applyNumberFormat="1" applyFont="1" applyBorder="1" applyAlignment="1">
      <alignment vertical="top" wrapText="1"/>
    </xf>
    <xf numFmtId="192" fontId="14" fillId="0" borderId="37" xfId="42" applyNumberFormat="1" applyFont="1" applyFill="1" applyBorder="1" applyAlignment="1">
      <alignment vertical="top" wrapText="1"/>
    </xf>
    <xf numFmtId="192" fontId="14" fillId="0" borderId="31" xfId="42" applyNumberFormat="1" applyFont="1" applyFill="1" applyBorder="1" applyAlignment="1">
      <alignment vertical="top" wrapText="1"/>
    </xf>
    <xf numFmtId="0" fontId="113" fillId="0" borderId="18" xfId="0" applyFont="1" applyBorder="1" applyAlignment="1">
      <alignment/>
    </xf>
    <xf numFmtId="192" fontId="14" fillId="0" borderId="37" xfId="42" applyNumberFormat="1" applyFont="1" applyBorder="1" applyAlignment="1">
      <alignment vertical="top" wrapText="1"/>
    </xf>
    <xf numFmtId="0" fontId="114" fillId="0" borderId="18" xfId="69" applyFont="1" applyBorder="1">
      <alignment/>
      <protection/>
    </xf>
    <xf numFmtId="192" fontId="14" fillId="0" borderId="50" xfId="42" applyNumberFormat="1" applyFont="1" applyFill="1" applyBorder="1" applyAlignment="1">
      <alignment vertical="top" wrapText="1"/>
    </xf>
    <xf numFmtId="3" fontId="14" fillId="0" borderId="104" xfId="69" applyNumberFormat="1" applyFont="1" applyFill="1" applyBorder="1" applyAlignment="1">
      <alignment vertical="top" wrapText="1"/>
      <protection/>
    </xf>
    <xf numFmtId="192" fontId="14" fillId="0" borderId="105" xfId="42" applyNumberFormat="1" applyFont="1" applyFill="1" applyBorder="1" applyAlignment="1">
      <alignment vertical="top" wrapText="1"/>
    </xf>
    <xf numFmtId="0" fontId="8" fillId="0" borderId="97" xfId="88" applyFont="1" applyFill="1" applyBorder="1">
      <alignment/>
      <protection/>
    </xf>
    <xf numFmtId="0" fontId="107" fillId="0" borderId="65" xfId="0" applyFont="1" applyBorder="1" applyAlignment="1">
      <alignment vertical="top" wrapText="1"/>
    </xf>
    <xf numFmtId="0" fontId="106" fillId="0" borderId="65" xfId="0" applyFont="1" applyBorder="1" applyAlignment="1">
      <alignment vertical="top" wrapText="1"/>
    </xf>
    <xf numFmtId="0" fontId="107" fillId="0" borderId="33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vertical="top" wrapText="1"/>
    </xf>
    <xf numFmtId="0" fontId="106" fillId="0" borderId="33" xfId="0" applyFont="1" applyFill="1" applyBorder="1" applyAlignment="1" quotePrefix="1">
      <alignment vertical="top" wrapText="1"/>
    </xf>
    <xf numFmtId="0" fontId="106" fillId="0" borderId="55" xfId="0" applyFont="1" applyFill="1" applyBorder="1" applyAlignment="1">
      <alignment vertical="top" wrapText="1"/>
    </xf>
    <xf numFmtId="0" fontId="14" fillId="0" borderId="20" xfId="69" applyFont="1" applyBorder="1" applyAlignment="1">
      <alignment horizontal="right"/>
      <protection/>
    </xf>
    <xf numFmtId="0" fontId="23" fillId="0" borderId="106" xfId="69" applyFont="1" applyBorder="1">
      <alignment/>
      <protection/>
    </xf>
    <xf numFmtId="0" fontId="2" fillId="0" borderId="106" xfId="69" applyFont="1" applyBorder="1" applyAlignment="1">
      <alignment horizontal="center"/>
      <protection/>
    </xf>
    <xf numFmtId="0" fontId="2" fillId="0" borderId="106" xfId="69" applyFont="1" applyBorder="1">
      <alignment/>
      <protection/>
    </xf>
    <xf numFmtId="0" fontId="2" fillId="0" borderId="107" xfId="69" applyFont="1" applyBorder="1">
      <alignment/>
      <protection/>
    </xf>
    <xf numFmtId="0" fontId="106" fillId="0" borderId="44" xfId="0" applyFont="1" applyFill="1" applyBorder="1" applyAlignment="1">
      <alignment vertical="top" wrapText="1"/>
    </xf>
    <xf numFmtId="0" fontId="106" fillId="0" borderId="44" xfId="0" applyFont="1" applyFill="1" applyBorder="1" applyAlignment="1">
      <alignment horizontal="center" vertical="top" wrapText="1"/>
    </xf>
    <xf numFmtId="195" fontId="106" fillId="0" borderId="44" xfId="42" applyNumberFormat="1" applyFont="1" applyFill="1" applyBorder="1" applyAlignment="1">
      <alignment horizontal="center" vertical="top" wrapText="1"/>
    </xf>
    <xf numFmtId="0" fontId="108" fillId="0" borderId="108" xfId="0" applyFont="1" applyFill="1" applyBorder="1" applyAlignment="1">
      <alignment vertical="top" wrapText="1"/>
    </xf>
    <xf numFmtId="0" fontId="106" fillId="0" borderId="109" xfId="0" applyFont="1" applyFill="1" applyBorder="1" applyAlignment="1">
      <alignment vertical="top" wrapText="1"/>
    </xf>
    <xf numFmtId="0" fontId="106" fillId="0" borderId="109" xfId="0" applyFont="1" applyFill="1" applyBorder="1" applyAlignment="1">
      <alignment horizontal="center" vertical="top" wrapText="1"/>
    </xf>
    <xf numFmtId="195" fontId="106" fillId="0" borderId="109" xfId="42" applyNumberFormat="1" applyFont="1" applyFill="1" applyBorder="1" applyAlignment="1">
      <alignment horizontal="center" vertical="top" wrapText="1"/>
    </xf>
    <xf numFmtId="195" fontId="14" fillId="0" borderId="109" xfId="42" applyNumberFormat="1" applyFont="1" applyBorder="1" applyAlignment="1">
      <alignment vertical="top" wrapText="1"/>
    </xf>
    <xf numFmtId="195" fontId="14" fillId="0" borderId="110" xfId="42" applyNumberFormat="1" applyFont="1" applyBorder="1" applyAlignment="1">
      <alignment vertical="top" wrapText="1"/>
    </xf>
    <xf numFmtId="195" fontId="110" fillId="0" borderId="111" xfId="0" applyNumberFormat="1" applyFont="1" applyBorder="1" applyAlignment="1">
      <alignment horizontal="center" vertical="top" wrapText="1"/>
    </xf>
    <xf numFmtId="0" fontId="111" fillId="0" borderId="112" xfId="0" applyFont="1" applyFill="1" applyBorder="1" applyAlignment="1">
      <alignment horizontal="center" vertical="top" wrapText="1"/>
    </xf>
    <xf numFmtId="195" fontId="110" fillId="0" borderId="112" xfId="0" applyNumberFormat="1" applyFont="1" applyBorder="1" applyAlignment="1">
      <alignment horizontal="center" vertical="top" wrapText="1"/>
    </xf>
    <xf numFmtId="195" fontId="14" fillId="0" borderId="113" xfId="42" applyNumberFormat="1" applyFont="1" applyBorder="1" applyAlignment="1">
      <alignment vertical="top" wrapText="1"/>
    </xf>
    <xf numFmtId="0" fontId="109" fillId="0" borderId="108" xfId="0" applyFont="1" applyFill="1" applyBorder="1" applyAlignment="1">
      <alignment/>
    </xf>
    <xf numFmtId="0" fontId="111" fillId="0" borderId="114" xfId="0" applyFont="1" applyFill="1" applyBorder="1" applyAlignment="1">
      <alignment horizontal="center" vertical="top" wrapText="1"/>
    </xf>
    <xf numFmtId="195" fontId="110" fillId="0" borderId="114" xfId="0" applyNumberFormat="1" applyFont="1" applyBorder="1" applyAlignment="1">
      <alignment horizontal="center" vertical="top" wrapText="1"/>
    </xf>
    <xf numFmtId="195" fontId="14" fillId="0" borderId="115" xfId="42" applyNumberFormat="1" applyFont="1" applyBorder="1" applyAlignment="1">
      <alignment vertical="top" wrapText="1"/>
    </xf>
    <xf numFmtId="192" fontId="14" fillId="0" borderId="116" xfId="42" applyNumberFormat="1" applyFont="1" applyFill="1" applyBorder="1" applyAlignment="1">
      <alignment vertical="top" wrapText="1"/>
    </xf>
    <xf numFmtId="192" fontId="14" fillId="0" borderId="109" xfId="42" applyNumberFormat="1" applyFont="1" applyFill="1" applyBorder="1" applyAlignment="1">
      <alignment vertical="top" wrapText="1"/>
    </xf>
    <xf numFmtId="192" fontId="14" fillId="0" borderId="110" xfId="42" applyNumberFormat="1" applyFont="1" applyBorder="1" applyAlignment="1">
      <alignment vertical="top" wrapText="1"/>
    </xf>
    <xf numFmtId="192" fontId="14" fillId="0" borderId="117" xfId="42" applyNumberFormat="1" applyFont="1" applyBorder="1" applyAlignment="1">
      <alignment vertical="top" wrapText="1"/>
    </xf>
    <xf numFmtId="192" fontId="14" fillId="0" borderId="118" xfId="42" applyNumberFormat="1" applyFont="1" applyFill="1" applyBorder="1" applyAlignment="1">
      <alignment vertical="top" wrapText="1"/>
    </xf>
    <xf numFmtId="0" fontId="115" fillId="0" borderId="119" xfId="0" applyFont="1" applyBorder="1" applyAlignment="1">
      <alignment vertical="top" wrapText="1"/>
    </xf>
    <xf numFmtId="0" fontId="111" fillId="0" borderId="119" xfId="0" applyFont="1" applyBorder="1" applyAlignment="1">
      <alignment vertical="top" wrapText="1"/>
    </xf>
    <xf numFmtId="0" fontId="111" fillId="0" borderId="119" xfId="0" applyFont="1" applyFill="1" applyBorder="1" applyAlignment="1">
      <alignment vertical="top" wrapText="1"/>
    </xf>
    <xf numFmtId="0" fontId="111" fillId="0" borderId="120" xfId="0" applyFont="1" applyFill="1" applyBorder="1" applyAlignment="1">
      <alignment vertical="top" wrapText="1"/>
    </xf>
    <xf numFmtId="0" fontId="111" fillId="0" borderId="121" xfId="0" applyFont="1" applyFill="1" applyBorder="1" applyAlignment="1">
      <alignment vertical="top" wrapText="1"/>
    </xf>
    <xf numFmtId="0" fontId="115" fillId="0" borderId="122" xfId="0" applyFont="1" applyFill="1" applyBorder="1" applyAlignment="1">
      <alignment vertical="top" wrapText="1"/>
    </xf>
    <xf numFmtId="0" fontId="111" fillId="0" borderId="123" xfId="0" applyFont="1" applyFill="1" applyBorder="1" applyAlignment="1">
      <alignment vertical="top" wrapText="1"/>
    </xf>
    <xf numFmtId="0" fontId="115" fillId="0" borderId="121" xfId="0" applyFont="1" applyFill="1" applyBorder="1" applyAlignment="1">
      <alignment vertical="top" wrapText="1"/>
    </xf>
    <xf numFmtId="0" fontId="111" fillId="0" borderId="121" xfId="0" applyFont="1" applyFill="1" applyBorder="1" applyAlignment="1" quotePrefix="1">
      <alignment vertical="center" wrapText="1"/>
    </xf>
    <xf numFmtId="0" fontId="106" fillId="0" borderId="124" xfId="0" applyFont="1" applyFill="1" applyBorder="1" applyAlignment="1">
      <alignment vertical="top" wrapText="1"/>
    </xf>
    <xf numFmtId="195" fontId="14" fillId="0" borderId="125" xfId="42" applyNumberFormat="1" applyFont="1" applyBorder="1" applyAlignment="1">
      <alignment vertical="top" wrapText="1"/>
    </xf>
    <xf numFmtId="195" fontId="14" fillId="0" borderId="126" xfId="42" applyNumberFormat="1" applyFont="1" applyBorder="1" applyAlignment="1">
      <alignment vertical="top" wrapText="1"/>
    </xf>
    <xf numFmtId="195" fontId="14" fillId="0" borderId="0" xfId="42" applyNumberFormat="1" applyFont="1" applyBorder="1" applyAlignment="1">
      <alignment vertical="top" wrapText="1"/>
    </xf>
    <xf numFmtId="0" fontId="106" fillId="0" borderId="125" xfId="0" applyFont="1" applyFill="1" applyBorder="1" applyAlignment="1">
      <alignment horizontal="center" vertical="top" wrapText="1"/>
    </xf>
    <xf numFmtId="195" fontId="106" fillId="0" borderId="125" xfId="42" applyNumberFormat="1" applyFont="1" applyFill="1" applyBorder="1" applyAlignment="1">
      <alignment horizontal="center" vertical="top" wrapText="1"/>
    </xf>
    <xf numFmtId="195" fontId="14" fillId="0" borderId="127" xfId="42" applyNumberFormat="1" applyFont="1" applyBorder="1" applyAlignment="1">
      <alignment vertical="top" wrapText="1"/>
    </xf>
    <xf numFmtId="0" fontId="14" fillId="0" borderId="128" xfId="88" applyFont="1" applyFill="1" applyBorder="1">
      <alignment/>
      <protection/>
    </xf>
    <xf numFmtId="192" fontId="14" fillId="0" borderId="129" xfId="88" applyNumberFormat="1" applyFont="1" applyFill="1" applyBorder="1">
      <alignment/>
      <protection/>
    </xf>
    <xf numFmtId="0" fontId="14" fillId="0" borderId="129" xfId="88" applyFont="1" applyFill="1" applyBorder="1">
      <alignment/>
      <protection/>
    </xf>
    <xf numFmtId="192" fontId="14" fillId="0" borderId="130" xfId="42" applyNumberFormat="1" applyFont="1" applyFill="1" applyBorder="1" applyAlignment="1">
      <alignment/>
    </xf>
    <xf numFmtId="192" fontId="106" fillId="0" borderId="95" xfId="69" applyNumberFormat="1" applyFont="1" applyFill="1" applyBorder="1">
      <alignment/>
      <protection/>
    </xf>
    <xf numFmtId="192" fontId="106" fillId="0" borderId="119" xfId="69" applyNumberFormat="1" applyFont="1" applyFill="1" applyBorder="1">
      <alignment/>
      <protection/>
    </xf>
    <xf numFmtId="192" fontId="106" fillId="0" borderId="84" xfId="69" applyNumberFormat="1" applyFont="1" applyFill="1" applyBorder="1">
      <alignment/>
      <protection/>
    </xf>
    <xf numFmtId="192" fontId="14" fillId="0" borderId="131" xfId="88" applyNumberFormat="1" applyFont="1" applyFill="1" applyBorder="1">
      <alignment/>
      <protection/>
    </xf>
    <xf numFmtId="192" fontId="14" fillId="0" borderId="132" xfId="42" applyNumberFormat="1" applyFont="1" applyFill="1" applyBorder="1" applyAlignment="1">
      <alignment vertical="top" wrapText="1"/>
    </xf>
    <xf numFmtId="192" fontId="14" fillId="0" borderId="133" xfId="42" applyNumberFormat="1" applyFont="1" applyBorder="1" applyAlignment="1">
      <alignment horizontal="left" vertical="top" wrapText="1"/>
    </xf>
    <xf numFmtId="192" fontId="14" fillId="0" borderId="66" xfId="42" applyNumberFormat="1" applyFont="1" applyBorder="1" applyAlignment="1">
      <alignment vertical="top" wrapText="1"/>
    </xf>
    <xf numFmtId="192" fontId="14" fillId="0" borderId="134" xfId="42" applyNumberFormat="1" applyFont="1" applyBorder="1" applyAlignment="1">
      <alignment vertical="top" wrapText="1"/>
    </xf>
    <xf numFmtId="192" fontId="14" fillId="0" borderId="67" xfId="42" applyNumberFormat="1" applyFont="1" applyBorder="1" applyAlignment="1">
      <alignment vertical="top" wrapText="1"/>
    </xf>
    <xf numFmtId="192" fontId="14" fillId="0" borderId="68" xfId="42" applyNumberFormat="1" applyFont="1" applyBorder="1" applyAlignment="1">
      <alignment vertical="top" wrapText="1"/>
    </xf>
    <xf numFmtId="3" fontId="14" fillId="0" borderId="67" xfId="88" applyNumberFormat="1" applyFont="1" applyFill="1" applyBorder="1" applyAlignment="1">
      <alignment vertical="top" wrapText="1"/>
      <protection/>
    </xf>
    <xf numFmtId="0" fontId="14" fillId="0" borderId="67" xfId="88" applyFont="1" applyFill="1" applyBorder="1" applyAlignment="1">
      <alignment vertical="top" wrapText="1"/>
      <protection/>
    </xf>
    <xf numFmtId="192" fontId="21" fillId="0" borderId="121" xfId="69" applyNumberFormat="1" applyFont="1" applyFill="1" applyBorder="1" applyAlignment="1">
      <alignment vertical="top" wrapText="1"/>
      <protection/>
    </xf>
    <xf numFmtId="192" fontId="21" fillId="0" borderId="135" xfId="69" applyNumberFormat="1" applyFont="1" applyFill="1" applyBorder="1" applyAlignment="1">
      <alignment vertical="top" wrapText="1"/>
      <protection/>
    </xf>
    <xf numFmtId="192" fontId="21" fillId="0" borderId="67" xfId="69" applyNumberFormat="1" applyFont="1" applyFill="1" applyBorder="1" applyAlignment="1">
      <alignment vertical="top" wrapText="1"/>
      <protection/>
    </xf>
    <xf numFmtId="192" fontId="21" fillId="0" borderId="68" xfId="69" applyNumberFormat="1" applyFont="1" applyFill="1" applyBorder="1" applyAlignment="1">
      <alignment vertical="top" wrapText="1"/>
      <protection/>
    </xf>
    <xf numFmtId="192" fontId="20" fillId="0" borderId="121" xfId="69" applyNumberFormat="1" applyFont="1" applyFill="1" applyBorder="1" applyAlignment="1">
      <alignment vertical="top" wrapText="1"/>
      <protection/>
    </xf>
    <xf numFmtId="192" fontId="20" fillId="0" borderId="66" xfId="69" applyNumberFormat="1" applyFont="1" applyFill="1" applyBorder="1" applyAlignment="1">
      <alignment vertical="top" wrapText="1"/>
      <protection/>
    </xf>
    <xf numFmtId="2" fontId="14" fillId="0" borderId="68" xfId="88" applyNumberFormat="1" applyFont="1" applyFill="1" applyBorder="1" applyAlignment="1">
      <alignment vertical="top" wrapText="1"/>
      <protection/>
    </xf>
    <xf numFmtId="2" fontId="14" fillId="0" borderId="67" xfId="88" applyNumberFormat="1" applyFont="1" applyFill="1" applyBorder="1" applyAlignment="1">
      <alignment vertical="top" wrapText="1"/>
      <protection/>
    </xf>
    <xf numFmtId="0" fontId="14" fillId="0" borderId="67" xfId="69" applyFont="1" applyFill="1" applyBorder="1" applyAlignment="1">
      <alignment vertical="top" wrapText="1"/>
      <protection/>
    </xf>
    <xf numFmtId="0" fontId="14" fillId="0" borderId="121" xfId="69" applyFont="1" applyFill="1" applyBorder="1" applyAlignment="1">
      <alignment vertical="top" wrapText="1"/>
      <protection/>
    </xf>
    <xf numFmtId="0" fontId="14" fillId="0" borderId="66" xfId="69" applyFont="1" applyFill="1" applyBorder="1" applyAlignment="1">
      <alignment vertical="top" wrapText="1"/>
      <protection/>
    </xf>
    <xf numFmtId="0" fontId="14" fillId="0" borderId="68" xfId="69" applyFont="1" applyFill="1" applyBorder="1" applyAlignment="1">
      <alignment vertical="top" wrapText="1"/>
      <protection/>
    </xf>
    <xf numFmtId="0" fontId="14" fillId="0" borderId="121" xfId="69" applyFont="1" applyBorder="1" applyAlignment="1">
      <alignment vertical="top" wrapText="1"/>
      <protection/>
    </xf>
    <xf numFmtId="0" fontId="14" fillId="0" borderId="66" xfId="69" applyFont="1" applyBorder="1" applyAlignment="1">
      <alignment vertical="top" wrapText="1"/>
      <protection/>
    </xf>
    <xf numFmtId="3" fontId="14" fillId="0" borderId="68" xfId="69" applyNumberFormat="1" applyFont="1" applyFill="1" applyBorder="1" applyAlignment="1">
      <alignment vertical="top" wrapText="1"/>
      <protection/>
    </xf>
    <xf numFmtId="3" fontId="14" fillId="0" borderId="67" xfId="69" applyNumberFormat="1" applyFont="1" applyFill="1" applyBorder="1" applyAlignment="1">
      <alignment vertical="top" wrapText="1"/>
      <protection/>
    </xf>
    <xf numFmtId="192" fontId="14" fillId="0" borderId="67" xfId="42" applyNumberFormat="1" applyFont="1" applyFill="1" applyBorder="1" applyAlignment="1">
      <alignment vertical="top" wrapText="1"/>
    </xf>
    <xf numFmtId="192" fontId="14" fillId="0" borderId="121" xfId="42" applyNumberFormat="1" applyFont="1" applyBorder="1" applyAlignment="1">
      <alignment vertical="top" wrapText="1"/>
    </xf>
    <xf numFmtId="192" fontId="14" fillId="0" borderId="135" xfId="42" applyNumberFormat="1" applyFont="1" applyBorder="1" applyAlignment="1">
      <alignment vertical="top" wrapText="1"/>
    </xf>
    <xf numFmtId="192" fontId="14" fillId="0" borderId="67" xfId="88" applyNumberFormat="1" applyFont="1" applyFill="1" applyBorder="1" applyAlignment="1">
      <alignment vertical="top" wrapText="1"/>
      <protection/>
    </xf>
    <xf numFmtId="192" fontId="21" fillId="0" borderId="66" xfId="86" applyNumberFormat="1" applyFont="1" applyFill="1" applyBorder="1" applyAlignment="1">
      <alignment horizontal="center" vertical="top"/>
    </xf>
    <xf numFmtId="192" fontId="14" fillId="0" borderId="67" xfId="42" applyNumberFormat="1" applyFont="1" applyFill="1" applyBorder="1" applyAlignment="1">
      <alignment horizontal="center" vertical="top" wrapText="1"/>
    </xf>
    <xf numFmtId="192" fontId="21" fillId="0" borderId="67" xfId="86" applyNumberFormat="1" applyFont="1" applyFill="1" applyBorder="1" applyAlignment="1">
      <alignment horizontal="center" vertical="top"/>
    </xf>
    <xf numFmtId="192" fontId="21" fillId="0" borderId="77" xfId="69" applyNumberFormat="1" applyFont="1" applyFill="1" applyBorder="1" applyAlignment="1">
      <alignment vertical="top"/>
      <protection/>
    </xf>
    <xf numFmtId="192" fontId="21" fillId="0" borderId="68" xfId="86" applyNumberFormat="1" applyFont="1" applyFill="1" applyBorder="1" applyAlignment="1">
      <alignment vertical="top"/>
    </xf>
    <xf numFmtId="192" fontId="20" fillId="0" borderId="66" xfId="86" applyNumberFormat="1" applyFont="1" applyFill="1" applyBorder="1" applyAlignment="1">
      <alignment horizontal="center" vertical="top"/>
    </xf>
    <xf numFmtId="192" fontId="20" fillId="0" borderId="67" xfId="86" applyNumberFormat="1" applyFont="1" applyFill="1" applyBorder="1" applyAlignment="1">
      <alignment horizontal="center" vertical="top"/>
    </xf>
    <xf numFmtId="192" fontId="20" fillId="0" borderId="77" xfId="69" applyNumberFormat="1" applyFont="1" applyFill="1" applyBorder="1" applyAlignment="1">
      <alignment vertical="top"/>
      <protection/>
    </xf>
    <xf numFmtId="192" fontId="20" fillId="0" borderId="68" xfId="86" applyNumberFormat="1" applyFont="1" applyFill="1" applyBorder="1" applyAlignment="1">
      <alignment vertical="top"/>
    </xf>
    <xf numFmtId="192" fontId="102" fillId="0" borderId="66" xfId="86" applyNumberFormat="1" applyFont="1" applyFill="1" applyBorder="1" applyAlignment="1">
      <alignment/>
    </xf>
    <xf numFmtId="192" fontId="102" fillId="0" borderId="67" xfId="86" applyNumberFormat="1" applyFont="1" applyFill="1" applyBorder="1" applyAlignment="1">
      <alignment/>
    </xf>
    <xf numFmtId="192" fontId="101" fillId="0" borderId="77" xfId="69" applyNumberFormat="1" applyFont="1" applyFill="1" applyBorder="1">
      <alignment/>
      <protection/>
    </xf>
    <xf numFmtId="2" fontId="102" fillId="0" borderId="68" xfId="88" applyNumberFormat="1" applyFont="1" applyFill="1" applyBorder="1" applyAlignment="1">
      <alignment/>
      <protection/>
    </xf>
    <xf numFmtId="2" fontId="102" fillId="0" borderId="67" xfId="88" applyNumberFormat="1" applyFont="1" applyFill="1" applyBorder="1" applyAlignment="1">
      <alignment/>
      <protection/>
    </xf>
    <xf numFmtId="0" fontId="14" fillId="0" borderId="66" xfId="88" applyFont="1" applyFill="1" applyBorder="1">
      <alignment/>
      <protection/>
    </xf>
    <xf numFmtId="192" fontId="14" fillId="0" borderId="67" xfId="88" applyNumberFormat="1" applyFont="1" applyFill="1" applyBorder="1">
      <alignment/>
      <protection/>
    </xf>
    <xf numFmtId="0" fontId="14" fillId="0" borderId="67" xfId="88" applyFont="1" applyFill="1" applyBorder="1">
      <alignment/>
      <protection/>
    </xf>
    <xf numFmtId="192" fontId="20" fillId="0" borderId="77" xfId="69" applyNumberFormat="1" applyFont="1" applyFill="1" applyBorder="1">
      <alignment/>
      <protection/>
    </xf>
    <xf numFmtId="2" fontId="14" fillId="0" borderId="68" xfId="88" applyNumberFormat="1" applyFont="1" applyFill="1" applyBorder="1" applyAlignment="1">
      <alignment/>
      <protection/>
    </xf>
    <xf numFmtId="2" fontId="14" fillId="0" borderId="67" xfId="88" applyNumberFormat="1" applyFont="1" applyFill="1" applyBorder="1" applyAlignment="1">
      <alignment/>
      <protection/>
    </xf>
    <xf numFmtId="0" fontId="14" fillId="0" borderId="136" xfId="88" applyFont="1" applyFill="1" applyBorder="1">
      <alignment/>
      <protection/>
    </xf>
    <xf numFmtId="192" fontId="14" fillId="0" borderId="112" xfId="88" applyNumberFormat="1" applyFont="1" applyFill="1" applyBorder="1">
      <alignment/>
      <protection/>
    </xf>
    <xf numFmtId="0" fontId="14" fillId="0" borderId="112" xfId="88" applyFont="1" applyFill="1" applyBorder="1">
      <alignment/>
      <protection/>
    </xf>
    <xf numFmtId="0" fontId="21" fillId="0" borderId="137" xfId="69" applyFont="1" applyBorder="1">
      <alignment/>
      <protection/>
    </xf>
    <xf numFmtId="192" fontId="20" fillId="0" borderId="138" xfId="69" applyNumberFormat="1" applyFont="1" applyFill="1" applyBorder="1">
      <alignment/>
      <protection/>
    </xf>
    <xf numFmtId="2" fontId="14" fillId="0" borderId="139" xfId="88" applyNumberFormat="1" applyFont="1" applyFill="1" applyBorder="1" applyAlignment="1">
      <alignment/>
      <protection/>
    </xf>
    <xf numFmtId="2" fontId="14" fillId="0" borderId="112" xfId="88" applyNumberFormat="1" applyFont="1" applyFill="1" applyBorder="1" applyAlignment="1">
      <alignment/>
      <protection/>
    </xf>
    <xf numFmtId="0" fontId="14" fillId="0" borderId="140" xfId="88" applyFont="1" applyFill="1" applyBorder="1">
      <alignment/>
      <protection/>
    </xf>
    <xf numFmtId="192" fontId="14" fillId="0" borderId="114" xfId="88" applyNumberFormat="1" applyFont="1" applyFill="1" applyBorder="1">
      <alignment/>
      <protection/>
    </xf>
    <xf numFmtId="0" fontId="14" fillId="0" borderId="114" xfId="88" applyFont="1" applyFill="1" applyBorder="1">
      <alignment/>
      <protection/>
    </xf>
    <xf numFmtId="0" fontId="21" fillId="0" borderId="141" xfId="69" applyFont="1" applyBorder="1">
      <alignment/>
      <protection/>
    </xf>
    <xf numFmtId="192" fontId="20" fillId="0" borderId="142" xfId="69" applyNumberFormat="1" applyFont="1" applyFill="1" applyBorder="1">
      <alignment/>
      <protection/>
    </xf>
    <xf numFmtId="2" fontId="14" fillId="0" borderId="143" xfId="88" applyNumberFormat="1" applyFont="1" applyFill="1" applyBorder="1" applyAlignment="1">
      <alignment/>
      <protection/>
    </xf>
    <xf numFmtId="2" fontId="14" fillId="0" borderId="114" xfId="88" applyNumberFormat="1" applyFont="1" applyFill="1" applyBorder="1" applyAlignment="1">
      <alignment/>
      <protection/>
    </xf>
    <xf numFmtId="0" fontId="14" fillId="0" borderId="66" xfId="69" applyFont="1" applyFill="1" applyBorder="1">
      <alignment/>
      <protection/>
    </xf>
    <xf numFmtId="0" fontId="14" fillId="0" borderId="67" xfId="69" applyFont="1" applyFill="1" applyBorder="1">
      <alignment/>
      <protection/>
    </xf>
    <xf numFmtId="0" fontId="14" fillId="0" borderId="77" xfId="69" applyFont="1" applyBorder="1">
      <alignment/>
      <protection/>
    </xf>
    <xf numFmtId="0" fontId="14" fillId="0" borderId="68" xfId="69" applyFont="1" applyFill="1" applyBorder="1" applyAlignment="1">
      <alignment/>
      <protection/>
    </xf>
    <xf numFmtId="0" fontId="14" fillId="0" borderId="67" xfId="69" applyFont="1" applyFill="1" applyBorder="1" applyAlignment="1">
      <alignment/>
      <protection/>
    </xf>
    <xf numFmtId="192" fontId="14" fillId="0" borderId="67" xfId="69" applyNumberFormat="1" applyFont="1" applyFill="1" applyBorder="1">
      <alignment/>
      <protection/>
    </xf>
    <xf numFmtId="192" fontId="14" fillId="0" borderId="66" xfId="42" applyNumberFormat="1" applyFont="1" applyFill="1" applyBorder="1" applyAlignment="1">
      <alignment/>
    </xf>
    <xf numFmtId="192" fontId="14" fillId="0" borderId="67" xfId="42" applyNumberFormat="1" applyFont="1" applyFill="1" applyBorder="1" applyAlignment="1">
      <alignment/>
    </xf>
    <xf numFmtId="192" fontId="14" fillId="0" borderId="77" xfId="42" applyNumberFormat="1" applyFont="1" applyBorder="1" applyAlignment="1">
      <alignment/>
    </xf>
    <xf numFmtId="192" fontId="14" fillId="0" borderId="68" xfId="42" applyNumberFormat="1" applyFont="1" applyFill="1" applyBorder="1" applyAlignment="1">
      <alignment/>
    </xf>
    <xf numFmtId="0" fontId="116" fillId="0" borderId="67" xfId="69" applyFont="1" applyFill="1" applyBorder="1">
      <alignment/>
      <protection/>
    </xf>
    <xf numFmtId="0" fontId="117" fillId="0" borderId="67" xfId="69" applyFont="1" applyFill="1" applyBorder="1">
      <alignment/>
      <protection/>
    </xf>
    <xf numFmtId="0" fontId="14" fillId="0" borderId="77" xfId="69" applyFont="1" applyFill="1" applyBorder="1">
      <alignment/>
      <protection/>
    </xf>
    <xf numFmtId="0" fontId="14" fillId="0" borderId="136" xfId="69" applyFont="1" applyFill="1" applyBorder="1">
      <alignment/>
      <protection/>
    </xf>
    <xf numFmtId="0" fontId="14" fillId="0" borderId="112" xfId="69" applyFont="1" applyFill="1" applyBorder="1">
      <alignment/>
      <protection/>
    </xf>
    <xf numFmtId="0" fontId="14" fillId="0" borderId="138" xfId="69" applyFont="1" applyBorder="1">
      <alignment/>
      <protection/>
    </xf>
    <xf numFmtId="0" fontId="14" fillId="0" borderId="139" xfId="69" applyFont="1" applyFill="1" applyBorder="1" applyAlignment="1">
      <alignment/>
      <protection/>
    </xf>
    <xf numFmtId="0" fontId="14" fillId="0" borderId="112" xfId="69" applyFont="1" applyFill="1" applyBorder="1" applyAlignment="1">
      <alignment/>
      <protection/>
    </xf>
    <xf numFmtId="0" fontId="14" fillId="0" borderId="140" xfId="69" applyFont="1" applyFill="1" applyBorder="1">
      <alignment/>
      <protection/>
    </xf>
    <xf numFmtId="0" fontId="14" fillId="0" borderId="114" xfId="69" applyFont="1" applyFill="1" applyBorder="1">
      <alignment/>
      <protection/>
    </xf>
    <xf numFmtId="0" fontId="14" fillId="0" borderId="142" xfId="69" applyFont="1" applyBorder="1">
      <alignment/>
      <protection/>
    </xf>
    <xf numFmtId="0" fontId="14" fillId="0" borderId="143" xfId="69" applyFont="1" applyFill="1" applyBorder="1" applyAlignment="1">
      <alignment/>
      <protection/>
    </xf>
    <xf numFmtId="0" fontId="14" fillId="0" borderId="114" xfId="69" applyFont="1" applyFill="1" applyBorder="1" applyAlignment="1">
      <alignment/>
      <protection/>
    </xf>
    <xf numFmtId="192" fontId="14" fillId="0" borderId="67" xfId="42" applyNumberFormat="1" applyFont="1" applyFill="1" applyBorder="1" applyAlignment="1">
      <alignment/>
    </xf>
    <xf numFmtId="0" fontId="14" fillId="0" borderId="136" xfId="69" applyFont="1" applyFill="1" applyBorder="1" applyAlignment="1">
      <alignment/>
      <protection/>
    </xf>
    <xf numFmtId="0" fontId="14" fillId="0" borderId="144" xfId="69" applyFont="1" applyFill="1" applyBorder="1" applyAlignment="1">
      <alignment/>
      <protection/>
    </xf>
    <xf numFmtId="0" fontId="14" fillId="0" borderId="145" xfId="69" applyFont="1" applyFill="1" applyBorder="1" applyAlignment="1">
      <alignment/>
      <protection/>
    </xf>
    <xf numFmtId="0" fontId="14" fillId="0" borderId="138" xfId="69" applyFont="1" applyFill="1" applyBorder="1">
      <alignment/>
      <protection/>
    </xf>
    <xf numFmtId="0" fontId="14" fillId="0" borderId="142" xfId="69" applyFont="1" applyFill="1" applyBorder="1">
      <alignment/>
      <protection/>
    </xf>
    <xf numFmtId="192" fontId="14" fillId="0" borderId="121" xfId="42" applyNumberFormat="1" applyFont="1" applyBorder="1" applyAlignment="1">
      <alignment/>
    </xf>
    <xf numFmtId="192" fontId="14" fillId="0" borderId="67" xfId="42" applyNumberFormat="1" applyFont="1" applyBorder="1" applyAlignment="1">
      <alignment/>
    </xf>
    <xf numFmtId="0" fontId="14" fillId="0" borderId="146" xfId="69" applyFont="1" applyFill="1" applyBorder="1">
      <alignment/>
      <protection/>
    </xf>
    <xf numFmtId="0" fontId="14" fillId="0" borderId="132" xfId="69" applyFont="1" applyFill="1" applyBorder="1">
      <alignment/>
      <protection/>
    </xf>
    <xf numFmtId="0" fontId="14" fillId="0" borderId="147" xfId="69" applyFont="1" applyBorder="1">
      <alignment/>
      <protection/>
    </xf>
    <xf numFmtId="0" fontId="14" fillId="0" borderId="148" xfId="69" applyFont="1" applyFill="1" applyBorder="1" applyAlignment="1">
      <alignment/>
      <protection/>
    </xf>
    <xf numFmtId="0" fontId="14" fillId="0" borderId="132" xfId="69" applyFont="1" applyFill="1" applyBorder="1" applyAlignment="1">
      <alignment/>
      <protection/>
    </xf>
    <xf numFmtId="0" fontId="14" fillId="0" borderId="149" xfId="69" applyFont="1" applyFill="1" applyBorder="1" applyAlignment="1">
      <alignment/>
      <protection/>
    </xf>
    <xf numFmtId="0" fontId="14" fillId="0" borderId="150" xfId="69" applyFont="1" applyFill="1" applyBorder="1">
      <alignment/>
      <protection/>
    </xf>
    <xf numFmtId="0" fontId="14" fillId="0" borderId="151" xfId="69" applyFont="1" applyFill="1" applyBorder="1">
      <alignment/>
      <protection/>
    </xf>
    <xf numFmtId="0" fontId="14" fillId="0" borderId="152" xfId="69" applyFont="1" applyBorder="1">
      <alignment/>
      <protection/>
    </xf>
    <xf numFmtId="0" fontId="14" fillId="0" borderId="153" xfId="69" applyFont="1" applyFill="1" applyBorder="1" applyAlignment="1">
      <alignment/>
      <protection/>
    </xf>
    <xf numFmtId="0" fontId="14" fillId="0" borderId="151" xfId="69" applyFont="1" applyFill="1" applyBorder="1" applyAlignment="1">
      <alignment/>
      <protection/>
    </xf>
    <xf numFmtId="0" fontId="14" fillId="0" borderId="154" xfId="69" applyFont="1" applyFill="1" applyBorder="1" applyAlignment="1">
      <alignment/>
      <protection/>
    </xf>
    <xf numFmtId="0" fontId="14" fillId="0" borderId="155" xfId="69" applyFont="1" applyFill="1" applyBorder="1">
      <alignment/>
      <protection/>
    </xf>
    <xf numFmtId="0" fontId="14" fillId="0" borderId="156" xfId="69" applyFont="1" applyFill="1" applyBorder="1">
      <alignment/>
      <protection/>
    </xf>
    <xf numFmtId="0" fontId="14" fillId="0" borderId="157" xfId="69" applyFont="1" applyBorder="1">
      <alignment/>
      <protection/>
    </xf>
    <xf numFmtId="0" fontId="14" fillId="0" borderId="158" xfId="69" applyFont="1" applyFill="1" applyBorder="1" applyAlignment="1">
      <alignment/>
      <protection/>
    </xf>
    <xf numFmtId="0" fontId="14" fillId="0" borderId="156" xfId="69" applyFont="1" applyFill="1" applyBorder="1" applyAlignment="1">
      <alignment/>
      <protection/>
    </xf>
    <xf numFmtId="0" fontId="14" fillId="0" borderId="159" xfId="69" applyFont="1" applyFill="1" applyBorder="1" applyAlignment="1">
      <alignment/>
      <protection/>
    </xf>
    <xf numFmtId="192" fontId="20" fillId="0" borderId="66" xfId="69" applyNumberFormat="1" applyFont="1" applyFill="1" applyBorder="1" applyAlignment="1">
      <alignment horizontal="center" vertical="top" wrapText="1"/>
      <protection/>
    </xf>
    <xf numFmtId="192" fontId="20" fillId="0" borderId="67" xfId="69" applyNumberFormat="1" applyFont="1" applyFill="1" applyBorder="1" applyAlignment="1">
      <alignment horizontal="center" vertical="top" wrapText="1"/>
      <protection/>
    </xf>
    <xf numFmtId="192" fontId="20" fillId="0" borderId="121" xfId="69" applyNumberFormat="1" applyFont="1" applyFill="1" applyBorder="1" applyAlignment="1">
      <alignment horizontal="center" vertical="top" wrapText="1"/>
      <protection/>
    </xf>
    <xf numFmtId="192" fontId="20" fillId="0" borderId="134" xfId="69" applyNumberFormat="1" applyFont="1" applyFill="1" applyBorder="1" applyAlignment="1">
      <alignment horizontal="center" vertical="top" wrapText="1"/>
      <protection/>
    </xf>
    <xf numFmtId="192" fontId="20" fillId="0" borderId="66" xfId="86" applyNumberFormat="1" applyFont="1" applyFill="1" applyBorder="1" applyAlignment="1">
      <alignment horizontal="center" vertical="top" wrapText="1"/>
    </xf>
    <xf numFmtId="192" fontId="20" fillId="0" borderId="67" xfId="86" applyNumberFormat="1" applyFont="1" applyFill="1" applyBorder="1" applyAlignment="1">
      <alignment horizontal="center" vertical="top" wrapText="1"/>
    </xf>
    <xf numFmtId="192" fontId="20" fillId="0" borderId="68" xfId="69" applyNumberFormat="1" applyFont="1" applyFill="1" applyBorder="1" applyAlignment="1">
      <alignment vertical="top" wrapText="1"/>
      <protection/>
    </xf>
    <xf numFmtId="192" fontId="20" fillId="0" borderId="67" xfId="69" applyNumberFormat="1" applyFont="1" applyFill="1" applyBorder="1" applyAlignment="1">
      <alignment vertical="top" wrapText="1"/>
      <protection/>
    </xf>
    <xf numFmtId="43" fontId="20" fillId="0" borderId="66" xfId="86" applyFont="1" applyFill="1" applyBorder="1" applyAlignment="1">
      <alignment horizontal="center" vertical="top" wrapText="1"/>
    </xf>
    <xf numFmtId="43" fontId="20" fillId="0" borderId="67" xfId="86" applyFont="1" applyFill="1" applyBorder="1" applyAlignment="1">
      <alignment horizontal="center" vertical="top" wrapText="1"/>
    </xf>
    <xf numFmtId="192" fontId="21" fillId="0" borderId="67" xfId="86" applyNumberFormat="1" applyFont="1" applyFill="1" applyBorder="1" applyAlignment="1">
      <alignment horizontal="center" vertical="top" wrapText="1"/>
    </xf>
    <xf numFmtId="0" fontId="21" fillId="0" borderId="68" xfId="69" applyFont="1" applyFill="1" applyBorder="1" applyAlignment="1">
      <alignment vertical="top" wrapText="1"/>
      <protection/>
    </xf>
    <xf numFmtId="0" fontId="21" fillId="0" borderId="67" xfId="69" applyFont="1" applyFill="1" applyBorder="1" applyAlignment="1">
      <alignment vertical="top" wrapText="1"/>
      <protection/>
    </xf>
    <xf numFmtId="0" fontId="21" fillId="0" borderId="121" xfId="69" applyFont="1" applyFill="1" applyBorder="1" applyAlignment="1">
      <alignment vertical="top" wrapText="1"/>
      <protection/>
    </xf>
    <xf numFmtId="0" fontId="21" fillId="0" borderId="66" xfId="69" applyFont="1" applyFill="1" applyBorder="1" applyAlignment="1">
      <alignment vertical="top" wrapText="1"/>
      <protection/>
    </xf>
    <xf numFmtId="0" fontId="20" fillId="0" borderId="68" xfId="69" applyFont="1" applyFill="1" applyBorder="1" applyAlignment="1">
      <alignment vertical="top" wrapText="1"/>
      <protection/>
    </xf>
    <xf numFmtId="0" fontId="20" fillId="0" borderId="67" xfId="69" applyFont="1" applyFill="1" applyBorder="1" applyAlignment="1">
      <alignment vertical="top" wrapText="1"/>
      <protection/>
    </xf>
    <xf numFmtId="0" fontId="102" fillId="0" borderId="66" xfId="88" applyFont="1" applyFill="1" applyBorder="1" applyAlignment="1">
      <alignment vertical="top" wrapText="1"/>
      <protection/>
    </xf>
    <xf numFmtId="192" fontId="102" fillId="0" borderId="67" xfId="47" applyNumberFormat="1" applyFont="1" applyFill="1" applyBorder="1" applyAlignment="1">
      <alignment vertical="top" wrapText="1"/>
    </xf>
    <xf numFmtId="0" fontId="102" fillId="0" borderId="67" xfId="88" applyFont="1" applyFill="1" applyBorder="1" applyAlignment="1">
      <alignment vertical="top" wrapText="1"/>
      <protection/>
    </xf>
    <xf numFmtId="3" fontId="102" fillId="0" borderId="67" xfId="72" applyNumberFormat="1" applyFont="1" applyFill="1" applyBorder="1" applyAlignment="1">
      <alignment horizontal="center" vertical="top" wrapText="1"/>
      <protection/>
    </xf>
    <xf numFmtId="192" fontId="101" fillId="0" borderId="121" xfId="69" applyNumberFormat="1" applyFont="1" applyFill="1" applyBorder="1" applyAlignment="1">
      <alignment vertical="top" wrapText="1"/>
      <protection/>
    </xf>
    <xf numFmtId="192" fontId="101" fillId="0" borderId="66" xfId="69" applyNumberFormat="1" applyFont="1" applyFill="1" applyBorder="1" applyAlignment="1">
      <alignment vertical="top" wrapText="1"/>
      <protection/>
    </xf>
    <xf numFmtId="192" fontId="101" fillId="0" borderId="121" xfId="88" applyNumberFormat="1" applyFont="1" applyFill="1" applyBorder="1" applyAlignment="1">
      <alignment vertical="top" wrapText="1"/>
      <protection/>
    </xf>
    <xf numFmtId="192" fontId="101" fillId="0" borderId="66" xfId="88" applyNumberFormat="1" applyFont="1" applyFill="1" applyBorder="1" applyAlignment="1">
      <alignment vertical="top" wrapText="1"/>
      <protection/>
    </xf>
    <xf numFmtId="2" fontId="112" fillId="0" borderId="68" xfId="88" applyNumberFormat="1" applyFont="1" applyFill="1" applyBorder="1" applyAlignment="1">
      <alignment vertical="top" wrapText="1"/>
      <protection/>
    </xf>
    <xf numFmtId="2" fontId="102" fillId="0" borderId="67" xfId="88" applyNumberFormat="1" applyFont="1" applyFill="1" applyBorder="1" applyAlignment="1">
      <alignment vertical="top" wrapText="1"/>
      <protection/>
    </xf>
    <xf numFmtId="0" fontId="14" fillId="0" borderId="66" xfId="88" applyFont="1" applyFill="1" applyBorder="1" applyAlignment="1">
      <alignment vertical="top" wrapText="1"/>
      <protection/>
    </xf>
    <xf numFmtId="192" fontId="14" fillId="0" borderId="121" xfId="88" applyNumberFormat="1" applyFont="1" applyFill="1" applyBorder="1" applyAlignment="1">
      <alignment horizontal="left" vertical="top" wrapText="1"/>
      <protection/>
    </xf>
    <xf numFmtId="192" fontId="14" fillId="0" borderId="149" xfId="88" applyNumberFormat="1" applyFont="1" applyFill="1" applyBorder="1" applyAlignment="1">
      <alignment horizontal="left" vertical="top" wrapText="1"/>
      <protection/>
    </xf>
    <xf numFmtId="0" fontId="17" fillId="0" borderId="121" xfId="88" applyFont="1" applyFill="1" applyBorder="1" applyAlignment="1">
      <alignment vertical="top" wrapText="1"/>
      <protection/>
    </xf>
    <xf numFmtId="0" fontId="17" fillId="0" borderId="66" xfId="88" applyFont="1" applyFill="1" applyBorder="1" applyAlignment="1">
      <alignment vertical="top" wrapText="1"/>
      <protection/>
    </xf>
    <xf numFmtId="192" fontId="14" fillId="0" borderId="67" xfId="88" applyNumberFormat="1" applyFont="1" applyFill="1" applyBorder="1" applyAlignment="1">
      <alignment horizontal="left" vertical="top" wrapText="1"/>
      <protection/>
    </xf>
    <xf numFmtId="192" fontId="14" fillId="0" borderId="68" xfId="88" applyNumberFormat="1" applyFont="1" applyFill="1" applyBorder="1" applyAlignment="1">
      <alignment horizontal="left" vertical="top" wrapText="1"/>
      <protection/>
    </xf>
    <xf numFmtId="192" fontId="20" fillId="0" borderId="68" xfId="86" applyNumberFormat="1" applyFont="1" applyFill="1" applyBorder="1" applyAlignment="1">
      <alignment vertical="top" wrapText="1"/>
    </xf>
    <xf numFmtId="192" fontId="20" fillId="0" borderId="67" xfId="86" applyNumberFormat="1" applyFont="1" applyFill="1" applyBorder="1" applyAlignment="1">
      <alignment vertical="top" wrapText="1"/>
    </xf>
    <xf numFmtId="192" fontId="102" fillId="0" borderId="66" xfId="86" applyNumberFormat="1" applyFont="1" applyFill="1" applyBorder="1" applyAlignment="1">
      <alignment vertical="top" wrapText="1"/>
    </xf>
    <xf numFmtId="192" fontId="102" fillId="0" borderId="67" xfId="86" applyNumberFormat="1" applyFont="1" applyFill="1" applyBorder="1" applyAlignment="1">
      <alignment vertical="top" wrapText="1"/>
    </xf>
    <xf numFmtId="2" fontId="102" fillId="0" borderId="68" xfId="88" applyNumberFormat="1" applyFont="1" applyFill="1" applyBorder="1" applyAlignment="1">
      <alignment vertical="top" wrapText="1"/>
      <protection/>
    </xf>
    <xf numFmtId="192" fontId="14" fillId="0" borderId="66" xfId="42" applyNumberFormat="1" applyFont="1" applyFill="1" applyBorder="1" applyAlignment="1">
      <alignment vertical="top" wrapText="1"/>
    </xf>
    <xf numFmtId="192" fontId="14" fillId="0" borderId="77" xfId="42" applyNumberFormat="1" applyFont="1" applyBorder="1" applyAlignment="1">
      <alignment vertical="top" wrapText="1"/>
    </xf>
    <xf numFmtId="192" fontId="14" fillId="0" borderId="132" xfId="42" applyNumberFormat="1" applyFont="1" applyBorder="1" applyAlignment="1">
      <alignment vertical="top" wrapText="1"/>
    </xf>
    <xf numFmtId="192" fontId="14" fillId="0" borderId="146" xfId="42" applyNumberFormat="1" applyFont="1" applyFill="1" applyBorder="1" applyAlignment="1">
      <alignment vertical="top" wrapText="1"/>
    </xf>
    <xf numFmtId="192" fontId="14" fillId="0" borderId="133" xfId="42" applyNumberFormat="1" applyFont="1" applyBorder="1" applyAlignment="1">
      <alignment vertical="top" wrapText="1"/>
    </xf>
    <xf numFmtId="192" fontId="14" fillId="0" borderId="68" xfId="42" applyNumberFormat="1" applyFont="1" applyFill="1" applyBorder="1" applyAlignment="1">
      <alignment vertical="top" wrapText="1"/>
    </xf>
    <xf numFmtId="192" fontId="14" fillId="0" borderId="150" xfId="42" applyNumberFormat="1" applyFont="1" applyFill="1" applyBorder="1" applyAlignment="1">
      <alignment vertical="top" wrapText="1"/>
    </xf>
    <xf numFmtId="192" fontId="14" fillId="0" borderId="151" xfId="42" applyNumberFormat="1" applyFont="1" applyFill="1" applyBorder="1" applyAlignment="1">
      <alignment vertical="top" wrapText="1"/>
    </xf>
    <xf numFmtId="192" fontId="14" fillId="0" borderId="160" xfId="42" applyNumberFormat="1" applyFont="1" applyBorder="1" applyAlignment="1">
      <alignment vertical="top" wrapText="1"/>
    </xf>
    <xf numFmtId="192" fontId="14" fillId="0" borderId="161" xfId="42" applyNumberFormat="1" applyFont="1" applyBorder="1" applyAlignment="1">
      <alignment vertical="top" wrapText="1"/>
    </xf>
    <xf numFmtId="192" fontId="14" fillId="0" borderId="139" xfId="42" applyNumberFormat="1" applyFont="1" applyFill="1" applyBorder="1" applyAlignment="1">
      <alignment vertical="top" wrapText="1"/>
    </xf>
    <xf numFmtId="192" fontId="14" fillId="0" borderId="155" xfId="42" applyNumberFormat="1" applyFont="1" applyFill="1" applyBorder="1" applyAlignment="1">
      <alignment vertical="top" wrapText="1"/>
    </xf>
    <xf numFmtId="192" fontId="14" fillId="0" borderId="156" xfId="42" applyNumberFormat="1" applyFont="1" applyFill="1" applyBorder="1" applyAlignment="1">
      <alignment vertical="top" wrapText="1"/>
    </xf>
    <xf numFmtId="192" fontId="14" fillId="0" borderId="162" xfId="42" applyNumberFormat="1" applyFont="1" applyBorder="1" applyAlignment="1">
      <alignment vertical="top" wrapText="1"/>
    </xf>
    <xf numFmtId="192" fontId="14" fillId="0" borderId="163" xfId="42" applyNumberFormat="1" applyFont="1" applyBorder="1" applyAlignment="1">
      <alignment vertical="top" wrapText="1"/>
    </xf>
    <xf numFmtId="192" fontId="14" fillId="0" borderId="162" xfId="42" applyNumberFormat="1" applyFont="1" applyFill="1" applyBorder="1" applyAlignment="1">
      <alignment vertical="top" wrapText="1"/>
    </xf>
    <xf numFmtId="192" fontId="14" fillId="0" borderId="143" xfId="42" applyNumberFormat="1" applyFont="1" applyFill="1" applyBorder="1" applyAlignment="1">
      <alignment vertical="top" wrapText="1"/>
    </xf>
    <xf numFmtId="192" fontId="14" fillId="0" borderId="164" xfId="42" applyNumberFormat="1" applyFont="1" applyFill="1" applyBorder="1" applyAlignment="1">
      <alignment vertical="top" wrapText="1"/>
    </xf>
    <xf numFmtId="192" fontId="14" fillId="0" borderId="165" xfId="42" applyNumberFormat="1" applyFont="1" applyFill="1" applyBorder="1" applyAlignment="1">
      <alignment vertical="top" wrapText="1"/>
    </xf>
    <xf numFmtId="192" fontId="14" fillId="0" borderId="166" xfId="42" applyNumberFormat="1" applyFont="1" applyBorder="1" applyAlignment="1">
      <alignment vertical="top" wrapText="1"/>
    </xf>
    <xf numFmtId="192" fontId="14" fillId="0" borderId="167" xfId="42" applyNumberFormat="1" applyFont="1" applyBorder="1" applyAlignment="1">
      <alignment vertical="top" wrapText="1"/>
    </xf>
    <xf numFmtId="192" fontId="14" fillId="0" borderId="168" xfId="42" applyNumberFormat="1" applyFont="1" applyFill="1" applyBorder="1" applyAlignment="1">
      <alignment vertical="top" wrapText="1"/>
    </xf>
    <xf numFmtId="192" fontId="14" fillId="0" borderId="169" xfId="69" applyNumberFormat="1" applyFont="1" applyFill="1" applyBorder="1">
      <alignment/>
      <protection/>
    </xf>
    <xf numFmtId="192" fontId="14" fillId="0" borderId="170" xfId="69" applyNumberFormat="1" applyFont="1" applyFill="1" applyBorder="1">
      <alignment/>
      <protection/>
    </xf>
    <xf numFmtId="0" fontId="14" fillId="0" borderId="170" xfId="69" applyFont="1" applyFill="1" applyBorder="1">
      <alignment/>
      <protection/>
    </xf>
    <xf numFmtId="192" fontId="14" fillId="0" borderId="171" xfId="69" applyNumberFormat="1" applyFont="1" applyBorder="1">
      <alignment/>
      <protection/>
    </xf>
    <xf numFmtId="192" fontId="14" fillId="0" borderId="169" xfId="69" applyNumberFormat="1" applyFont="1" applyFill="1" applyBorder="1" applyAlignment="1">
      <alignment/>
      <protection/>
    </xf>
    <xf numFmtId="192" fontId="14" fillId="0" borderId="170" xfId="69" applyNumberFormat="1" applyFont="1" applyFill="1" applyBorder="1" applyAlignment="1">
      <alignment/>
      <protection/>
    </xf>
    <xf numFmtId="192" fontId="14" fillId="0" borderId="172" xfId="69" applyNumberFormat="1" applyFont="1" applyFill="1" applyBorder="1" applyAlignment="1">
      <alignment/>
      <protection/>
    </xf>
    <xf numFmtId="192" fontId="21" fillId="33" borderId="66" xfId="47" applyNumberFormat="1" applyFont="1" applyFill="1" applyBorder="1" applyAlignment="1">
      <alignment horizontal="center" vertical="top" wrapText="1"/>
    </xf>
    <xf numFmtId="192" fontId="21" fillId="33" borderId="67" xfId="47" applyNumberFormat="1" applyFont="1" applyFill="1" applyBorder="1" applyAlignment="1">
      <alignment horizontal="center" vertical="top" wrapText="1"/>
    </xf>
    <xf numFmtId="3" fontId="14" fillId="33" borderId="67" xfId="88" applyNumberFormat="1" applyFont="1" applyFill="1" applyBorder="1" applyAlignment="1">
      <alignment vertical="top" wrapText="1"/>
      <protection/>
    </xf>
    <xf numFmtId="192" fontId="14" fillId="33" borderId="121" xfId="88" applyNumberFormat="1" applyFont="1" applyFill="1" applyBorder="1" applyAlignment="1">
      <alignment vertical="top" wrapText="1"/>
      <protection/>
    </xf>
    <xf numFmtId="192" fontId="14" fillId="33" borderId="135" xfId="88" applyNumberFormat="1" applyFont="1" applyFill="1" applyBorder="1" applyAlignment="1">
      <alignment vertical="top" wrapText="1"/>
      <protection/>
    </xf>
    <xf numFmtId="192" fontId="14" fillId="33" borderId="67" xfId="88" applyNumberFormat="1" applyFont="1" applyFill="1" applyBorder="1" applyAlignment="1">
      <alignment vertical="top" wrapText="1"/>
      <protection/>
    </xf>
    <xf numFmtId="192" fontId="14" fillId="33" borderId="68" xfId="88" applyNumberFormat="1" applyFont="1" applyFill="1" applyBorder="1" applyAlignment="1">
      <alignment vertical="top" wrapText="1"/>
      <protection/>
    </xf>
    <xf numFmtId="0" fontId="118" fillId="0" borderId="119" xfId="0" applyFont="1" applyFill="1" applyBorder="1" applyAlignment="1">
      <alignment vertical="top" wrapText="1"/>
    </xf>
    <xf numFmtId="0" fontId="118" fillId="0" borderId="84" xfId="0" applyFont="1" applyFill="1" applyBorder="1" applyAlignment="1">
      <alignment horizontal="center" vertical="top" wrapText="1"/>
    </xf>
    <xf numFmtId="195" fontId="113" fillId="0" borderId="84" xfId="0" applyNumberFormat="1" applyFont="1" applyBorder="1" applyAlignment="1">
      <alignment horizontal="center" vertical="top" wrapText="1"/>
    </xf>
    <xf numFmtId="195" fontId="108" fillId="0" borderId="56" xfId="42" applyNumberFormat="1" applyFont="1" applyBorder="1" applyAlignment="1">
      <alignment vertical="top" wrapText="1"/>
    </xf>
    <xf numFmtId="195" fontId="108" fillId="0" borderId="33" xfId="42" applyNumberFormat="1" applyFont="1" applyBorder="1" applyAlignment="1">
      <alignment vertical="top" wrapText="1"/>
    </xf>
    <xf numFmtId="195" fontId="108" fillId="0" borderId="34" xfId="42" applyNumberFormat="1" applyFont="1" applyBorder="1" applyAlignment="1">
      <alignment vertical="top" wrapText="1"/>
    </xf>
    <xf numFmtId="0" fontId="24" fillId="0" borderId="0" xfId="69" applyFont="1">
      <alignment/>
      <protection/>
    </xf>
    <xf numFmtId="0" fontId="119" fillId="0" borderId="33" xfId="0" applyFont="1" applyFill="1" applyBorder="1" applyAlignment="1">
      <alignment horizontal="center" vertical="top" wrapText="1"/>
    </xf>
    <xf numFmtId="0" fontId="32" fillId="34" borderId="173" xfId="0" applyFont="1" applyFill="1" applyBorder="1" applyAlignment="1">
      <alignment/>
    </xf>
    <xf numFmtId="0" fontId="2" fillId="0" borderId="0" xfId="69" applyFont="1" applyFill="1" applyBorder="1">
      <alignment/>
      <protection/>
    </xf>
    <xf numFmtId="0" fontId="120" fillId="34" borderId="173" xfId="0" applyFont="1" applyFill="1" applyBorder="1" applyAlignment="1">
      <alignment/>
    </xf>
    <xf numFmtId="0" fontId="33" fillId="0" borderId="173" xfId="0" applyFont="1" applyFill="1" applyBorder="1" applyAlignment="1">
      <alignment/>
    </xf>
    <xf numFmtId="0" fontId="7" fillId="0" borderId="173" xfId="0" applyFont="1" applyFill="1" applyBorder="1" applyAlignment="1">
      <alignment/>
    </xf>
    <xf numFmtId="0" fontId="8" fillId="0" borderId="173" xfId="0" applyFont="1" applyBorder="1" applyAlignment="1">
      <alignment wrapText="1"/>
    </xf>
    <xf numFmtId="0" fontId="8" fillId="35" borderId="173" xfId="0" applyFont="1" applyFill="1" applyBorder="1" applyAlignment="1">
      <alignment wrapText="1"/>
    </xf>
    <xf numFmtId="0" fontId="121" fillId="0" borderId="0" xfId="69" applyFont="1" applyBorder="1">
      <alignment/>
      <protection/>
    </xf>
    <xf numFmtId="192" fontId="8" fillId="34" borderId="173" xfId="42" applyNumberFormat="1" applyFont="1" applyFill="1" applyBorder="1" applyAlignment="1">
      <alignment horizontal="right" vertical="top"/>
    </xf>
    <xf numFmtId="0" fontId="8" fillId="35" borderId="173" xfId="0" applyFont="1" applyFill="1" applyBorder="1" applyAlignment="1">
      <alignment/>
    </xf>
    <xf numFmtId="0" fontId="2" fillId="0" borderId="0" xfId="70" applyFont="1" applyBorder="1">
      <alignment/>
      <protection/>
    </xf>
    <xf numFmtId="0" fontId="7" fillId="0" borderId="173" xfId="0" applyFont="1" applyFill="1" applyBorder="1" applyAlignment="1">
      <alignment wrapText="1"/>
    </xf>
    <xf numFmtId="0" fontId="2" fillId="0" borderId="0" xfId="69" applyFont="1" applyAlignment="1">
      <alignment horizontal="center" vertical="top"/>
      <protection/>
    </xf>
    <xf numFmtId="0" fontId="10" fillId="0" borderId="0" xfId="69" applyFont="1" applyBorder="1" applyAlignment="1">
      <alignment horizontal="centerContinuous" vertical="top"/>
      <protection/>
    </xf>
    <xf numFmtId="0" fontId="122" fillId="35" borderId="173" xfId="0" applyFont="1" applyFill="1" applyBorder="1" applyAlignment="1">
      <alignment/>
    </xf>
    <xf numFmtId="0" fontId="107" fillId="0" borderId="0" xfId="69" applyFont="1" applyBorder="1" applyAlignment="1">
      <alignment horizontal="center"/>
      <protection/>
    </xf>
    <xf numFmtId="0" fontId="107" fillId="0" borderId="0" xfId="69" applyFont="1" applyBorder="1">
      <alignment/>
      <protection/>
    </xf>
    <xf numFmtId="0" fontId="106" fillId="0" borderId="0" xfId="69" applyFont="1" applyBorder="1">
      <alignment/>
      <protection/>
    </xf>
    <xf numFmtId="0" fontId="8" fillId="0" borderId="0" xfId="69" applyFont="1">
      <alignment/>
      <protection/>
    </xf>
    <xf numFmtId="0" fontId="13" fillId="0" borderId="17" xfId="69" applyFont="1" applyBorder="1" applyAlignment="1">
      <alignment horizontal="center" vertical="center"/>
      <protection/>
    </xf>
    <xf numFmtId="0" fontId="13" fillId="0" borderId="19" xfId="69" applyFont="1" applyBorder="1" applyAlignment="1">
      <alignment horizontal="center" vertical="center"/>
      <protection/>
    </xf>
    <xf numFmtId="0" fontId="123" fillId="0" borderId="173" xfId="0" applyFont="1" applyBorder="1" applyAlignment="1">
      <alignment/>
    </xf>
    <xf numFmtId="0" fontId="8" fillId="0" borderId="0" xfId="69" applyFont="1">
      <alignment/>
      <protection/>
    </xf>
    <xf numFmtId="0" fontId="119" fillId="0" borderId="0" xfId="69" applyFont="1" applyBorder="1" applyAlignment="1">
      <alignment horizontal="center"/>
      <protection/>
    </xf>
    <xf numFmtId="0" fontId="124" fillId="0" borderId="0" xfId="69" applyFont="1" applyBorder="1" applyAlignment="1">
      <alignment horizontal="center"/>
      <protection/>
    </xf>
    <xf numFmtId="0" fontId="124" fillId="0" borderId="174" xfId="69" applyFont="1" applyBorder="1" applyAlignment="1">
      <alignment horizontal="center"/>
      <protection/>
    </xf>
    <xf numFmtId="0" fontId="119" fillId="0" borderId="0" xfId="69" applyFont="1" applyBorder="1">
      <alignment/>
      <protection/>
    </xf>
    <xf numFmtId="0" fontId="124" fillId="0" borderId="0" xfId="69" applyFont="1" applyBorder="1">
      <alignment/>
      <protection/>
    </xf>
    <xf numFmtId="0" fontId="119" fillId="0" borderId="173" xfId="69" applyFont="1" applyBorder="1" applyAlignment="1">
      <alignment horizontal="left" vertical="top"/>
      <protection/>
    </xf>
    <xf numFmtId="0" fontId="23" fillId="0" borderId="173" xfId="0" applyFont="1" applyFill="1" applyBorder="1" applyAlignment="1">
      <alignment horizontal="center" vertical="top"/>
    </xf>
    <xf numFmtId="0" fontId="38" fillId="0" borderId="173" xfId="0" applyFont="1" applyFill="1" applyBorder="1" applyAlignment="1">
      <alignment horizontal="center" vertical="top"/>
    </xf>
    <xf numFmtId="0" fontId="18" fillId="0" borderId="173" xfId="0" applyFont="1" applyFill="1" applyBorder="1" applyAlignment="1">
      <alignment horizontal="center" vertical="top"/>
    </xf>
    <xf numFmtId="0" fontId="23" fillId="0" borderId="173" xfId="0" applyFont="1" applyFill="1" applyBorder="1" applyAlignment="1">
      <alignment horizontal="center" vertical="top"/>
    </xf>
    <xf numFmtId="3" fontId="23" fillId="34" borderId="173" xfId="0" applyNumberFormat="1" applyFont="1" applyFill="1" applyBorder="1" applyAlignment="1">
      <alignment horizontal="center" vertical="top" wrapText="1"/>
    </xf>
    <xf numFmtId="0" fontId="105" fillId="34" borderId="173" xfId="0" applyFont="1" applyFill="1" applyBorder="1" applyAlignment="1">
      <alignment horizontal="center" vertical="top"/>
    </xf>
    <xf numFmtId="0" fontId="18" fillId="0" borderId="173" xfId="0" applyFont="1" applyFill="1" applyBorder="1" applyAlignment="1">
      <alignment horizontal="center" vertical="top"/>
    </xf>
    <xf numFmtId="0" fontId="17" fillId="0" borderId="87" xfId="69" applyFont="1" applyBorder="1" applyAlignment="1">
      <alignment horizontal="right" vertical="center"/>
      <protection/>
    </xf>
    <xf numFmtId="0" fontId="125" fillId="0" borderId="87" xfId="69" applyFont="1" applyBorder="1" applyAlignment="1">
      <alignment horizontal="centerContinuous" vertical="top"/>
      <protection/>
    </xf>
    <xf numFmtId="0" fontId="14" fillId="0" borderId="173" xfId="69" applyFont="1" applyBorder="1" applyAlignment="1">
      <alignment horizontal="center" vertical="center"/>
      <protection/>
    </xf>
    <xf numFmtId="0" fontId="33" fillId="0" borderId="173" xfId="0" applyFont="1" applyFill="1" applyBorder="1" applyAlignment="1">
      <alignment vertical="top" wrapText="1"/>
    </xf>
    <xf numFmtId="0" fontId="23" fillId="0" borderId="173" xfId="0" applyFont="1" applyFill="1" applyBorder="1" applyAlignment="1">
      <alignment horizontal="center" vertical="top" wrapText="1"/>
    </xf>
    <xf numFmtId="0" fontId="106" fillId="0" borderId="173" xfId="69" applyFont="1" applyBorder="1">
      <alignment/>
      <protection/>
    </xf>
    <xf numFmtId="0" fontId="14" fillId="0" borderId="173" xfId="69" applyFont="1" applyBorder="1" applyAlignment="1">
      <alignment horizontal="right" vertical="center"/>
      <protection/>
    </xf>
    <xf numFmtId="0" fontId="13" fillId="0" borderId="173" xfId="0" applyFont="1" applyFill="1" applyBorder="1" applyAlignment="1">
      <alignment vertical="top" wrapText="1"/>
    </xf>
    <xf numFmtId="0" fontId="8" fillId="0" borderId="173" xfId="0" applyFont="1" applyFill="1" applyBorder="1" applyAlignment="1">
      <alignment vertical="top" wrapText="1"/>
    </xf>
    <xf numFmtId="0" fontId="14" fillId="0" borderId="173" xfId="88" applyFont="1" applyBorder="1">
      <alignment/>
      <protection/>
    </xf>
    <xf numFmtId="0" fontId="8" fillId="0" borderId="173" xfId="0" applyFont="1" applyBorder="1" applyAlignment="1">
      <alignment horizontal="center" vertical="top" wrapText="1"/>
    </xf>
    <xf numFmtId="0" fontId="14" fillId="0" borderId="173" xfId="88" applyFont="1" applyFill="1" applyBorder="1">
      <alignment/>
      <protection/>
    </xf>
    <xf numFmtId="0" fontId="14" fillId="0" borderId="173" xfId="69" applyFont="1" applyBorder="1" applyAlignment="1">
      <alignment horizontal="center" vertical="top" wrapText="1"/>
      <protection/>
    </xf>
    <xf numFmtId="0" fontId="126" fillId="0" borderId="173" xfId="0" applyFont="1" applyBorder="1" applyAlignment="1">
      <alignment horizontal="left" vertical="top" wrapText="1"/>
    </xf>
    <xf numFmtId="0" fontId="105" fillId="0" borderId="173" xfId="0" applyFont="1" applyBorder="1" applyAlignment="1">
      <alignment horizontal="center" vertical="top" wrapText="1"/>
    </xf>
    <xf numFmtId="0" fontId="122" fillId="0" borderId="173" xfId="69" applyFont="1" applyBorder="1">
      <alignment/>
      <protection/>
    </xf>
    <xf numFmtId="0" fontId="108" fillId="0" borderId="173" xfId="0" applyFont="1" applyFill="1" applyBorder="1" applyAlignment="1">
      <alignment vertical="top" wrapText="1"/>
    </xf>
    <xf numFmtId="0" fontId="126" fillId="0" borderId="173" xfId="0" applyFont="1" applyBorder="1" applyAlignment="1">
      <alignment vertical="top" wrapText="1"/>
    </xf>
    <xf numFmtId="0" fontId="105" fillId="0" borderId="173" xfId="0" applyFont="1" applyFill="1" applyBorder="1" applyAlignment="1">
      <alignment horizontal="center" vertical="top" wrapText="1"/>
    </xf>
    <xf numFmtId="0" fontId="122" fillId="36" borderId="173" xfId="0" applyFont="1" applyFill="1" applyBorder="1" applyAlignment="1">
      <alignment vertical="top" wrapText="1"/>
    </xf>
    <xf numFmtId="0" fontId="105" fillId="36" borderId="173" xfId="0" applyFont="1" applyFill="1" applyBorder="1" applyAlignment="1">
      <alignment horizontal="center" vertical="top" wrapText="1"/>
    </xf>
    <xf numFmtId="0" fontId="122" fillId="0" borderId="173" xfId="69" applyFont="1" applyFill="1" applyBorder="1">
      <alignment/>
      <protection/>
    </xf>
    <xf numFmtId="0" fontId="122" fillId="37" borderId="173" xfId="0" applyFont="1" applyFill="1" applyBorder="1" applyAlignment="1">
      <alignment vertical="top" wrapText="1"/>
    </xf>
    <xf numFmtId="0" fontId="105" fillId="37" borderId="173" xfId="0" applyFont="1" applyFill="1" applyBorder="1" applyAlignment="1">
      <alignment horizontal="center" vertical="top" wrapText="1"/>
    </xf>
    <xf numFmtId="0" fontId="122" fillId="34" borderId="173" xfId="0" applyFont="1" applyFill="1" applyBorder="1" applyAlignment="1">
      <alignment vertical="top" wrapText="1"/>
    </xf>
    <xf numFmtId="0" fontId="105" fillId="34" borderId="173" xfId="0" applyFont="1" applyFill="1" applyBorder="1" applyAlignment="1">
      <alignment horizontal="center" vertical="top" wrapText="1"/>
    </xf>
    <xf numFmtId="0" fontId="108" fillId="11" borderId="173" xfId="0" applyFont="1" applyFill="1" applyBorder="1" applyAlignment="1">
      <alignment vertical="top" wrapText="1"/>
    </xf>
    <xf numFmtId="0" fontId="122" fillId="11" borderId="173" xfId="0" applyFont="1" applyFill="1" applyBorder="1" applyAlignment="1">
      <alignment vertical="top" wrapText="1"/>
    </xf>
    <xf numFmtId="0" fontId="105" fillId="11" borderId="173" xfId="0" applyFont="1" applyFill="1" applyBorder="1" applyAlignment="1">
      <alignment horizontal="center" vertical="top" wrapText="1"/>
    </xf>
    <xf numFmtId="0" fontId="121" fillId="0" borderId="173" xfId="69" applyFont="1" applyBorder="1">
      <alignment/>
      <protection/>
    </xf>
    <xf numFmtId="0" fontId="122" fillId="0" borderId="173" xfId="0" applyFont="1" applyFill="1" applyBorder="1" applyAlignment="1">
      <alignment vertical="top" wrapText="1"/>
    </xf>
    <xf numFmtId="195" fontId="121" fillId="0" borderId="173" xfId="69" applyNumberFormat="1" applyFont="1" applyBorder="1">
      <alignment/>
      <protection/>
    </xf>
    <xf numFmtId="0" fontId="121" fillId="0" borderId="173" xfId="70" applyFont="1" applyBorder="1">
      <alignment/>
      <protection/>
    </xf>
    <xf numFmtId="195" fontId="121" fillId="0" borderId="173" xfId="70" applyNumberFormat="1" applyFont="1" applyBorder="1">
      <alignment/>
      <protection/>
    </xf>
    <xf numFmtId="0" fontId="8" fillId="34" borderId="173" xfId="0" applyFont="1" applyFill="1" applyBorder="1" applyAlignment="1">
      <alignment vertical="top" wrapText="1"/>
    </xf>
    <xf numFmtId="0" fontId="23" fillId="34" borderId="173" xfId="0" applyFont="1" applyFill="1" applyBorder="1" applyAlignment="1">
      <alignment horizontal="center" vertical="top" wrapText="1"/>
    </xf>
    <xf numFmtId="0" fontId="8" fillId="37" borderId="173" xfId="0" applyFont="1" applyFill="1" applyBorder="1" applyAlignment="1">
      <alignment vertical="top" wrapText="1"/>
    </xf>
    <xf numFmtId="0" fontId="126" fillId="0" borderId="173" xfId="0" applyFont="1" applyFill="1" applyBorder="1" applyAlignment="1">
      <alignment vertical="top" wrapText="1"/>
    </xf>
    <xf numFmtId="0" fontId="127" fillId="0" borderId="173" xfId="0" applyFont="1" applyFill="1" applyBorder="1" applyAlignment="1">
      <alignment horizontal="center" vertical="top" wrapText="1"/>
    </xf>
    <xf numFmtId="0" fontId="108" fillId="38" borderId="173" xfId="0" applyFont="1" applyFill="1" applyBorder="1" applyAlignment="1">
      <alignment vertical="top" wrapText="1"/>
    </xf>
    <xf numFmtId="0" fontId="122" fillId="38" borderId="173" xfId="0" applyFont="1" applyFill="1" applyBorder="1" applyAlignment="1">
      <alignment vertical="top" wrapText="1"/>
    </xf>
    <xf numFmtId="0" fontId="105" fillId="38" borderId="173" xfId="0" applyFont="1" applyFill="1" applyBorder="1" applyAlignment="1">
      <alignment horizontal="center" vertical="top" wrapText="1"/>
    </xf>
    <xf numFmtId="0" fontId="108" fillId="19" borderId="173" xfId="0" applyFont="1" applyFill="1" applyBorder="1" applyAlignment="1">
      <alignment vertical="top" wrapText="1"/>
    </xf>
    <xf numFmtId="0" fontId="105" fillId="0" borderId="173" xfId="0" applyFont="1" applyFill="1" applyBorder="1" applyAlignment="1">
      <alignment vertical="top" wrapText="1"/>
    </xf>
    <xf numFmtId="0" fontId="2" fillId="0" borderId="173" xfId="69" applyFont="1" applyBorder="1">
      <alignment/>
      <protection/>
    </xf>
    <xf numFmtId="0" fontId="108" fillId="7" borderId="173" xfId="0" applyFont="1" applyFill="1" applyBorder="1" applyAlignment="1">
      <alignment vertical="top" wrapText="1"/>
    </xf>
    <xf numFmtId="0" fontId="121" fillId="0" borderId="173" xfId="69" applyFont="1" applyFill="1" applyBorder="1">
      <alignment/>
      <protection/>
    </xf>
    <xf numFmtId="0" fontId="106" fillId="0" borderId="173" xfId="0" applyFont="1" applyFill="1" applyBorder="1" applyAlignment="1">
      <alignment vertical="top" wrapText="1"/>
    </xf>
    <xf numFmtId="192" fontId="14" fillId="0" borderId="0" xfId="42" applyNumberFormat="1" applyFont="1" applyFill="1" applyBorder="1" applyAlignment="1">
      <alignment vertical="top" wrapText="1"/>
    </xf>
    <xf numFmtId="0" fontId="113" fillId="0" borderId="173" xfId="0" applyFont="1" applyBorder="1" applyAlignment="1">
      <alignment/>
    </xf>
    <xf numFmtId="0" fontId="109" fillId="0" borderId="173" xfId="0" applyFont="1" applyFill="1" applyBorder="1" applyAlignment="1">
      <alignment/>
    </xf>
    <xf numFmtId="0" fontId="128" fillId="0" borderId="173" xfId="0" applyFont="1" applyFill="1" applyBorder="1" applyAlignment="1">
      <alignment vertical="top" wrapText="1"/>
    </xf>
    <xf numFmtId="0" fontId="110" fillId="0" borderId="173" xfId="0" applyFont="1" applyFill="1" applyBorder="1" applyAlignment="1">
      <alignment horizontal="center" vertical="top" wrapText="1"/>
    </xf>
    <xf numFmtId="0" fontId="120" fillId="0" borderId="173" xfId="0" applyFont="1" applyFill="1" applyBorder="1" applyAlignment="1">
      <alignment vertical="top" wrapText="1"/>
    </xf>
    <xf numFmtId="0" fontId="109" fillId="38" borderId="173" xfId="0" applyFont="1" applyFill="1" applyBorder="1" applyAlignment="1">
      <alignment/>
    </xf>
    <xf numFmtId="0" fontId="120" fillId="38" borderId="173" xfId="0" applyFont="1" applyFill="1" applyBorder="1" applyAlignment="1" quotePrefix="1">
      <alignment vertical="center" wrapText="1"/>
    </xf>
    <xf numFmtId="0" fontId="110" fillId="38" borderId="173" xfId="0" applyFont="1" applyFill="1" applyBorder="1" applyAlignment="1">
      <alignment horizontal="center" vertical="top" wrapText="1"/>
    </xf>
    <xf numFmtId="0" fontId="104" fillId="0" borderId="173" xfId="0" applyFont="1" applyFill="1" applyBorder="1" applyAlignment="1">
      <alignment vertical="top" wrapText="1"/>
    </xf>
    <xf numFmtId="192" fontId="8" fillId="39" borderId="173" xfId="42" applyNumberFormat="1" applyFont="1" applyFill="1" applyBorder="1" applyAlignment="1">
      <alignment horizontal="right" vertical="top"/>
    </xf>
    <xf numFmtId="192" fontId="17" fillId="0" borderId="0" xfId="45" applyNumberFormat="1" applyFont="1" applyBorder="1" applyAlignment="1">
      <alignment horizontal="center" vertical="center"/>
    </xf>
    <xf numFmtId="0" fontId="119" fillId="0" borderId="76" xfId="69" applyFont="1" applyBorder="1" applyAlignment="1">
      <alignment horizontal="left" vertical="top"/>
      <protection/>
    </xf>
    <xf numFmtId="192" fontId="119" fillId="0" borderId="173" xfId="0" applyNumberFormat="1" applyFont="1" applyFill="1" applyBorder="1" applyAlignment="1">
      <alignment horizontal="left" vertical="top"/>
    </xf>
    <xf numFmtId="0" fontId="119" fillId="0" borderId="17" xfId="69" applyFont="1" applyBorder="1" applyAlignment="1">
      <alignment horizontal="left" vertical="top"/>
      <protection/>
    </xf>
    <xf numFmtId="0" fontId="119" fillId="0" borderId="173" xfId="69" applyFont="1" applyFill="1" applyBorder="1" applyAlignment="1">
      <alignment horizontal="left" vertical="top"/>
      <protection/>
    </xf>
    <xf numFmtId="0" fontId="24" fillId="0" borderId="173" xfId="70" applyFont="1" applyBorder="1" applyAlignment="1">
      <alignment horizontal="left" vertical="top"/>
      <protection/>
    </xf>
    <xf numFmtId="0" fontId="24" fillId="0" borderId="173" xfId="69" applyFont="1" applyBorder="1" applyAlignment="1">
      <alignment horizontal="left" vertical="top"/>
      <protection/>
    </xf>
    <xf numFmtId="43" fontId="119" fillId="0" borderId="173" xfId="86" applyFont="1" applyFill="1" applyBorder="1" applyAlignment="1">
      <alignment horizontal="left" vertical="top" wrapText="1"/>
    </xf>
    <xf numFmtId="2" fontId="119" fillId="0" borderId="173" xfId="88" applyNumberFormat="1" applyFont="1" applyFill="1" applyBorder="1" applyAlignment="1">
      <alignment horizontal="left" vertical="top" wrapText="1"/>
      <protection/>
    </xf>
    <xf numFmtId="3" fontId="119" fillId="0" borderId="173" xfId="69" applyNumberFormat="1" applyFont="1" applyFill="1" applyBorder="1" applyAlignment="1">
      <alignment horizontal="left" vertical="top" wrapText="1"/>
      <protection/>
    </xf>
    <xf numFmtId="3" fontId="119" fillId="0" borderId="17" xfId="69" applyNumberFormat="1" applyFont="1" applyFill="1" applyBorder="1" applyAlignment="1">
      <alignment horizontal="left" vertical="top" wrapText="1"/>
      <protection/>
    </xf>
    <xf numFmtId="0" fontId="23" fillId="0" borderId="174" xfId="0" applyFont="1" applyFill="1" applyBorder="1" applyAlignment="1">
      <alignment horizontal="center" vertical="top" wrapText="1"/>
    </xf>
    <xf numFmtId="0" fontId="17" fillId="0" borderId="175" xfId="69" applyFont="1" applyBorder="1" applyAlignment="1">
      <alignment horizontal="centerContinuous" vertical="top"/>
      <protection/>
    </xf>
    <xf numFmtId="0" fontId="107" fillId="0" borderId="88" xfId="69" applyFont="1" applyBorder="1" applyAlignment="1">
      <alignment horizontal="center"/>
      <protection/>
    </xf>
    <xf numFmtId="0" fontId="106" fillId="0" borderId="176" xfId="69" applyFont="1" applyBorder="1">
      <alignment/>
      <protection/>
    </xf>
    <xf numFmtId="0" fontId="124" fillId="0" borderId="177" xfId="69" applyFont="1" applyBorder="1" applyAlignment="1">
      <alignment horizontal="center"/>
      <protection/>
    </xf>
    <xf numFmtId="0" fontId="124" fillId="0" borderId="23" xfId="69" applyFont="1" applyBorder="1" applyAlignment="1">
      <alignment horizontal="center"/>
      <protection/>
    </xf>
    <xf numFmtId="0" fontId="129" fillId="0" borderId="32" xfId="69" applyFont="1" applyBorder="1" applyAlignment="1">
      <alignment horizontal="left"/>
      <protection/>
    </xf>
    <xf numFmtId="0" fontId="17" fillId="0" borderId="17" xfId="69" applyFont="1" applyBorder="1" applyAlignment="1">
      <alignment horizontal="centerContinuous" vertical="top"/>
      <protection/>
    </xf>
    <xf numFmtId="0" fontId="3" fillId="0" borderId="126" xfId="69" applyFont="1" applyBorder="1" applyAlignment="1">
      <alignment horizontal="centerContinuous" vertical="top"/>
      <protection/>
    </xf>
    <xf numFmtId="0" fontId="13" fillId="0" borderId="18" xfId="69" applyFont="1" applyBorder="1" applyAlignment="1">
      <alignment horizontal="center" vertical="center"/>
      <protection/>
    </xf>
    <xf numFmtId="0" fontId="17" fillId="0" borderId="126" xfId="69" applyFont="1" applyBorder="1" applyAlignment="1">
      <alignment horizontal="right"/>
      <protection/>
    </xf>
    <xf numFmtId="0" fontId="13" fillId="0" borderId="126" xfId="69" applyFont="1" applyBorder="1" applyAlignment="1">
      <alignment horizontal="centerContinuous"/>
      <protection/>
    </xf>
    <xf numFmtId="0" fontId="17" fillId="0" borderId="32" xfId="69" applyFont="1" applyBorder="1" applyAlignment="1">
      <alignment horizontal="center"/>
      <protection/>
    </xf>
    <xf numFmtId="0" fontId="17" fillId="0" borderId="88" xfId="69" applyFont="1" applyBorder="1" applyAlignment="1">
      <alignment horizontal="right"/>
      <protection/>
    </xf>
    <xf numFmtId="0" fontId="17" fillId="0" borderId="21" xfId="69" applyFont="1" applyBorder="1" applyAlignment="1">
      <alignment horizontal="center"/>
      <protection/>
    </xf>
    <xf numFmtId="0" fontId="14" fillId="0" borderId="173" xfId="69" applyFont="1" applyFill="1" applyBorder="1" applyAlignment="1">
      <alignment horizontal="right"/>
      <protection/>
    </xf>
    <xf numFmtId="0" fontId="8" fillId="0" borderId="173" xfId="69" applyFont="1" applyFill="1" applyBorder="1">
      <alignment/>
      <protection/>
    </xf>
    <xf numFmtId="0" fontId="8" fillId="0" borderId="173" xfId="69" applyFont="1" applyFill="1" applyBorder="1" applyAlignment="1">
      <alignment horizontal="center" vertical="top"/>
      <protection/>
    </xf>
    <xf numFmtId="0" fontId="14" fillId="0" borderId="173" xfId="69" applyFont="1" applyFill="1" applyBorder="1" applyAlignment="1">
      <alignment horizontal="center" vertical="top" wrapText="1"/>
      <protection/>
    </xf>
    <xf numFmtId="0" fontId="8" fillId="0" borderId="173" xfId="0" applyFont="1" applyFill="1" applyBorder="1" applyAlignment="1">
      <alignment vertical="center"/>
    </xf>
    <xf numFmtId="0" fontId="8" fillId="0" borderId="173" xfId="0" applyFont="1" applyFill="1" applyBorder="1" applyAlignment="1">
      <alignment horizontal="left" wrapText="1"/>
    </xf>
    <xf numFmtId="195" fontId="122" fillId="0" borderId="173" xfId="69" applyNumberFormat="1" applyFont="1" applyBorder="1">
      <alignment/>
      <protection/>
    </xf>
    <xf numFmtId="0" fontId="8" fillId="0" borderId="173" xfId="0" applyFont="1" applyFill="1" applyBorder="1" applyAlignment="1">
      <alignment wrapText="1"/>
    </xf>
    <xf numFmtId="0" fontId="0" fillId="0" borderId="12" xfId="0" applyBorder="1" applyAlignment="1">
      <alignment/>
    </xf>
    <xf numFmtId="0" fontId="130" fillId="0" borderId="12" xfId="0" applyFont="1" applyBorder="1" applyAlignment="1">
      <alignment vertical="top"/>
    </xf>
    <xf numFmtId="0" fontId="0" fillId="0" borderId="12" xfId="0" applyFill="1" applyBorder="1" applyAlignment="1">
      <alignment horizontal="right" vertical="center"/>
    </xf>
    <xf numFmtId="0" fontId="0" fillId="37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99" fillId="34" borderId="12" xfId="0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40" borderId="12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41" borderId="12" xfId="0" applyFill="1" applyBorder="1" applyAlignment="1">
      <alignment vertical="center"/>
    </xf>
    <xf numFmtId="0" fontId="0" fillId="42" borderId="12" xfId="0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0" fillId="43" borderId="12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99" fillId="0" borderId="0" xfId="0" applyFont="1" applyFill="1" applyAlignment="1">
      <alignment/>
    </xf>
    <xf numFmtId="0" fontId="9" fillId="0" borderId="0" xfId="69" applyFont="1" applyFill="1" applyBorder="1" applyAlignment="1">
      <alignment horizontal="right"/>
      <protection/>
    </xf>
    <xf numFmtId="0" fontId="15" fillId="0" borderId="0" xfId="69" applyFont="1" applyFill="1" applyBorder="1">
      <alignment/>
      <protection/>
    </xf>
    <xf numFmtId="0" fontId="15" fillId="0" borderId="0" xfId="69" applyFont="1" applyFill="1" applyBorder="1" applyAlignment="1">
      <alignment horizontal="centerContinuous"/>
      <protection/>
    </xf>
    <xf numFmtId="0" fontId="16" fillId="0" borderId="0" xfId="69" applyFont="1" applyFill="1" applyBorder="1" applyAlignment="1">
      <alignment horizontal="centerContinuous"/>
      <protection/>
    </xf>
    <xf numFmtId="0" fontId="3" fillId="0" borderId="0" xfId="69" applyFont="1" applyFill="1" applyBorder="1">
      <alignment/>
      <protection/>
    </xf>
    <xf numFmtId="0" fontId="124" fillId="0" borderId="0" xfId="69" applyFont="1" applyFill="1" applyBorder="1" applyAlignment="1">
      <alignment horizontal="center"/>
      <protection/>
    </xf>
    <xf numFmtId="0" fontId="17" fillId="0" borderId="0" xfId="69" applyFont="1" applyFill="1" applyBorder="1" applyAlignment="1">
      <alignment horizontal="center"/>
      <protection/>
    </xf>
    <xf numFmtId="0" fontId="17" fillId="0" borderId="0" xfId="69" applyFont="1" applyFill="1" applyBorder="1">
      <alignment/>
      <protection/>
    </xf>
    <xf numFmtId="0" fontId="21" fillId="0" borderId="0" xfId="69" applyFont="1" applyFill="1" applyBorder="1">
      <alignment/>
      <protection/>
    </xf>
    <xf numFmtId="0" fontId="102" fillId="0" borderId="0" xfId="69" applyFont="1" applyFill="1" applyBorder="1">
      <alignment/>
      <protection/>
    </xf>
    <xf numFmtId="0" fontId="103" fillId="0" borderId="0" xfId="69" applyFont="1" applyFill="1" applyBorder="1">
      <alignment/>
      <protection/>
    </xf>
    <xf numFmtId="0" fontId="2" fillId="0" borderId="0" xfId="70" applyFont="1" applyFill="1" applyBorder="1">
      <alignment/>
      <protection/>
    </xf>
    <xf numFmtId="0" fontId="119" fillId="0" borderId="0" xfId="69" applyFont="1" applyFill="1" applyBorder="1">
      <alignment/>
      <protection/>
    </xf>
    <xf numFmtId="0" fontId="124" fillId="0" borderId="178" xfId="69" applyFont="1" applyBorder="1" applyAlignment="1">
      <alignment horizontal="center"/>
      <protection/>
    </xf>
    <xf numFmtId="0" fontId="107" fillId="0" borderId="179" xfId="69" applyFont="1" applyBorder="1" applyAlignment="1">
      <alignment horizontal="center"/>
      <protection/>
    </xf>
    <xf numFmtId="0" fontId="124" fillId="0" borderId="180" xfId="69" applyFont="1" applyBorder="1">
      <alignment/>
      <protection/>
    </xf>
    <xf numFmtId="0" fontId="124" fillId="0" borderId="181" xfId="69" applyFont="1" applyBorder="1">
      <alignment/>
      <protection/>
    </xf>
    <xf numFmtId="0" fontId="119" fillId="0" borderId="182" xfId="69" applyFont="1" applyBorder="1">
      <alignment/>
      <protection/>
    </xf>
    <xf numFmtId="0" fontId="119" fillId="0" borderId="179" xfId="69" applyFont="1" applyBorder="1">
      <alignment/>
      <protection/>
    </xf>
    <xf numFmtId="0" fontId="119" fillId="0" borderId="18" xfId="69" applyFont="1" applyBorder="1">
      <alignment/>
      <protection/>
    </xf>
    <xf numFmtId="0" fontId="119" fillId="0" borderId="179" xfId="69" applyFont="1" applyFill="1" applyBorder="1">
      <alignment/>
      <protection/>
    </xf>
    <xf numFmtId="195" fontId="119" fillId="0" borderId="179" xfId="69" applyNumberFormat="1" applyFont="1" applyBorder="1">
      <alignment/>
      <protection/>
    </xf>
    <xf numFmtId="0" fontId="24" fillId="0" borderId="179" xfId="70" applyFont="1" applyBorder="1">
      <alignment/>
      <protection/>
    </xf>
    <xf numFmtId="195" fontId="24" fillId="0" borderId="179" xfId="70" applyNumberFormat="1" applyFont="1" applyBorder="1">
      <alignment/>
      <protection/>
    </xf>
    <xf numFmtId="0" fontId="24" fillId="0" borderId="179" xfId="69" applyFont="1" applyBorder="1">
      <alignment/>
      <protection/>
    </xf>
    <xf numFmtId="3" fontId="119" fillId="0" borderId="179" xfId="69" applyNumberFormat="1" applyFont="1" applyFill="1" applyBorder="1" applyAlignment="1">
      <alignment horizontal="center" vertical="top" wrapText="1"/>
      <protection/>
    </xf>
    <xf numFmtId="0" fontId="2" fillId="0" borderId="0" xfId="69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" fillId="0" borderId="0" xfId="69" applyFont="1" applyFill="1" applyBorder="1" applyAlignment="1">
      <alignment horizontal="centerContinuous"/>
      <protection/>
    </xf>
    <xf numFmtId="0" fontId="17" fillId="0" borderId="0" xfId="69" applyFont="1" applyFill="1" applyBorder="1" applyAlignment="1">
      <alignment horizontal="centerContinuous"/>
      <protection/>
    </xf>
    <xf numFmtId="0" fontId="18" fillId="0" borderId="0" xfId="69" applyFont="1" applyFill="1" applyBorder="1" applyAlignment="1">
      <alignment horizontal="centerContinuous"/>
      <protection/>
    </xf>
    <xf numFmtId="0" fontId="107" fillId="0" borderId="0" xfId="69" applyFont="1" applyFill="1" applyBorder="1" applyAlignment="1">
      <alignment horizontal="center"/>
      <protection/>
    </xf>
    <xf numFmtId="0" fontId="39" fillId="0" borderId="0" xfId="69" applyFont="1" applyFill="1" applyBorder="1" applyAlignment="1">
      <alignment horizontal="centerContinuous" vertical="center"/>
      <protection/>
    </xf>
    <xf numFmtId="0" fontId="39" fillId="0" borderId="0" xfId="69" applyFont="1" applyFill="1" applyBorder="1" applyAlignment="1">
      <alignment horizontal="centerContinuous"/>
      <protection/>
    </xf>
    <xf numFmtId="0" fontId="124" fillId="0" borderId="0" xfId="69" applyFont="1" applyFill="1" applyBorder="1">
      <alignment/>
      <protection/>
    </xf>
    <xf numFmtId="0" fontId="39" fillId="0" borderId="0" xfId="69" applyFont="1" applyFill="1" applyBorder="1" applyAlignment="1">
      <alignment horizontal="center"/>
      <protection/>
    </xf>
    <xf numFmtId="192" fontId="17" fillId="0" borderId="0" xfId="45" applyNumberFormat="1" applyFont="1" applyFill="1" applyBorder="1" applyAlignment="1">
      <alignment horizontal="center" vertical="center"/>
    </xf>
    <xf numFmtId="192" fontId="20" fillId="0" borderId="0" xfId="69" applyNumberFormat="1" applyFont="1" applyFill="1" applyBorder="1" applyAlignment="1">
      <alignment horizontal="center" vertical="center"/>
      <protection/>
    </xf>
    <xf numFmtId="192" fontId="20" fillId="0" borderId="0" xfId="86" applyNumberFormat="1" applyFont="1" applyFill="1" applyBorder="1" applyAlignment="1">
      <alignment horizontal="center" vertical="center"/>
    </xf>
    <xf numFmtId="192" fontId="20" fillId="0" borderId="0" xfId="69" applyNumberFormat="1" applyFont="1" applyFill="1" applyBorder="1">
      <alignment/>
      <protection/>
    </xf>
    <xf numFmtId="192" fontId="20" fillId="0" borderId="0" xfId="69" applyNumberFormat="1" applyFont="1" applyFill="1" applyBorder="1" applyAlignment="1">
      <alignment/>
      <protection/>
    </xf>
    <xf numFmtId="43" fontId="20" fillId="0" borderId="0" xfId="86" applyFont="1" applyFill="1" applyBorder="1" applyAlignment="1">
      <alignment horizontal="center" vertical="center"/>
    </xf>
    <xf numFmtId="192" fontId="21" fillId="0" borderId="0" xfId="86" applyNumberFormat="1" applyFont="1" applyFill="1" applyBorder="1" applyAlignment="1">
      <alignment horizontal="center" vertical="center"/>
    </xf>
    <xf numFmtId="0" fontId="21" fillId="0" borderId="0" xfId="69" applyFont="1" applyFill="1" applyBorder="1" applyAlignment="1">
      <alignment/>
      <protection/>
    </xf>
    <xf numFmtId="0" fontId="20" fillId="0" borderId="0" xfId="69" applyFont="1" applyFill="1" applyBorder="1" applyAlignment="1">
      <alignment/>
      <protection/>
    </xf>
    <xf numFmtId="0" fontId="102" fillId="0" borderId="0" xfId="88" applyFont="1" applyFill="1" applyBorder="1">
      <alignment/>
      <protection/>
    </xf>
    <xf numFmtId="192" fontId="106" fillId="0" borderId="0" xfId="47" applyNumberFormat="1" applyFont="1" applyFill="1" applyBorder="1" applyAlignment="1">
      <alignment/>
    </xf>
    <xf numFmtId="192" fontId="106" fillId="0" borderId="0" xfId="42" applyNumberFormat="1" applyFont="1" applyFill="1" applyBorder="1" applyAlignment="1">
      <alignment/>
    </xf>
    <xf numFmtId="3" fontId="102" fillId="0" borderId="0" xfId="72" applyNumberFormat="1" applyFont="1" applyFill="1" applyBorder="1" applyAlignment="1">
      <alignment horizontal="center" vertical="center"/>
      <protection/>
    </xf>
    <xf numFmtId="192" fontId="106" fillId="0" borderId="0" xfId="69" applyNumberFormat="1" applyFont="1" applyFill="1" applyBorder="1">
      <alignment/>
      <protection/>
    </xf>
    <xf numFmtId="192" fontId="102" fillId="0" borderId="0" xfId="47" applyNumberFormat="1" applyFont="1" applyFill="1" applyBorder="1" applyAlignment="1">
      <alignment/>
    </xf>
    <xf numFmtId="192" fontId="101" fillId="0" borderId="0" xfId="69" applyNumberFormat="1" applyFont="1" applyFill="1" applyBorder="1">
      <alignment/>
      <protection/>
    </xf>
    <xf numFmtId="192" fontId="8" fillId="0" borderId="0" xfId="42" applyNumberFormat="1" applyFont="1" applyFill="1" applyBorder="1" applyAlignment="1">
      <alignment horizontal="center"/>
    </xf>
    <xf numFmtId="192" fontId="8" fillId="0" borderId="0" xfId="42" applyNumberFormat="1" applyFont="1" applyFill="1" applyBorder="1" applyAlignment="1">
      <alignment/>
    </xf>
    <xf numFmtId="192" fontId="13" fillId="0" borderId="0" xfId="78" applyNumberFormat="1" applyFont="1" applyFill="1" applyBorder="1">
      <alignment/>
      <protection/>
    </xf>
    <xf numFmtId="192" fontId="101" fillId="0" borderId="0" xfId="88" applyNumberFormat="1" applyFont="1" applyFill="1" applyBorder="1">
      <alignment/>
      <protection/>
    </xf>
    <xf numFmtId="2" fontId="112" fillId="0" borderId="0" xfId="88" applyNumberFormat="1" applyFont="1" applyFill="1" applyBorder="1" applyAlignment="1">
      <alignment/>
      <protection/>
    </xf>
    <xf numFmtId="2" fontId="102" fillId="0" borderId="0" xfId="88" applyNumberFormat="1" applyFont="1" applyFill="1" applyBorder="1" applyAlignment="1">
      <alignment/>
      <protection/>
    </xf>
    <xf numFmtId="192" fontId="21" fillId="0" borderId="0" xfId="47" applyNumberFormat="1" applyFont="1" applyFill="1" applyBorder="1" applyAlignment="1">
      <alignment horizontal="center" vertical="top"/>
    </xf>
    <xf numFmtId="3" fontId="14" fillId="0" borderId="0" xfId="88" applyNumberFormat="1" applyFont="1" applyFill="1" applyBorder="1">
      <alignment/>
      <protection/>
    </xf>
    <xf numFmtId="192" fontId="17" fillId="0" borderId="0" xfId="88" applyNumberFormat="1" applyFont="1" applyFill="1" applyBorder="1">
      <alignment/>
      <protection/>
    </xf>
    <xf numFmtId="43" fontId="17" fillId="0" borderId="0" xfId="86" applyFont="1" applyFill="1" applyBorder="1" applyAlignment="1">
      <alignment/>
    </xf>
    <xf numFmtId="43" fontId="14" fillId="0" borderId="0" xfId="86" applyFont="1" applyFill="1" applyBorder="1" applyAlignment="1">
      <alignment/>
    </xf>
    <xf numFmtId="0" fontId="14" fillId="0" borderId="0" xfId="88" applyFont="1" applyFill="1" applyBorder="1">
      <alignment/>
      <protection/>
    </xf>
    <xf numFmtId="192" fontId="14" fillId="0" borderId="0" xfId="88" applyNumberFormat="1" applyFont="1" applyFill="1" applyBorder="1">
      <alignment/>
      <protection/>
    </xf>
    <xf numFmtId="192" fontId="14" fillId="0" borderId="0" xfId="88" applyNumberFormat="1" applyFont="1" applyFill="1" applyBorder="1">
      <alignment/>
      <protection/>
    </xf>
    <xf numFmtId="192" fontId="14" fillId="0" borderId="0" xfId="42" applyNumberFormat="1" applyFont="1" applyFill="1" applyBorder="1" applyAlignment="1">
      <alignment/>
    </xf>
    <xf numFmtId="0" fontId="17" fillId="0" borderId="0" xfId="88" applyFont="1" applyFill="1" applyBorder="1">
      <alignment/>
      <protection/>
    </xf>
    <xf numFmtId="2" fontId="14" fillId="0" borderId="0" xfId="88" applyNumberFormat="1" applyFont="1" applyFill="1" applyBorder="1" applyAlignment="1">
      <alignment/>
      <protection/>
    </xf>
    <xf numFmtId="0" fontId="8" fillId="0" borderId="0" xfId="88" applyFont="1" applyFill="1" applyBorder="1">
      <alignment/>
      <protection/>
    </xf>
    <xf numFmtId="192" fontId="8" fillId="0" borderId="0" xfId="88" applyNumberFormat="1" applyFont="1" applyFill="1" applyBorder="1">
      <alignment/>
      <protection/>
    </xf>
    <xf numFmtId="0" fontId="13" fillId="0" borderId="0" xfId="88" applyFont="1" applyFill="1" applyBorder="1">
      <alignment/>
      <protection/>
    </xf>
    <xf numFmtId="2" fontId="8" fillId="0" borderId="0" xfId="88" applyNumberFormat="1" applyFont="1" applyFill="1" applyBorder="1" applyAlignment="1">
      <alignment/>
      <protection/>
    </xf>
    <xf numFmtId="192" fontId="21" fillId="0" borderId="0" xfId="86" applyNumberFormat="1" applyFont="1" applyFill="1" applyBorder="1" applyAlignment="1">
      <alignment horizontal="center" vertical="top"/>
    </xf>
    <xf numFmtId="192" fontId="14" fillId="0" borderId="0" xfId="42" applyNumberFormat="1" applyFont="1" applyFill="1" applyBorder="1" applyAlignment="1">
      <alignment horizontal="center" vertical="top" wrapText="1"/>
    </xf>
    <xf numFmtId="192" fontId="21" fillId="0" borderId="0" xfId="69" applyNumberFormat="1" applyFont="1" applyFill="1" applyBorder="1" applyAlignment="1">
      <alignment vertical="top"/>
      <protection/>
    </xf>
    <xf numFmtId="192" fontId="21" fillId="0" borderId="0" xfId="86" applyNumberFormat="1" applyFont="1" applyFill="1" applyBorder="1" applyAlignment="1">
      <alignment vertical="top"/>
    </xf>
    <xf numFmtId="192" fontId="102" fillId="0" borderId="0" xfId="86" applyNumberFormat="1" applyFont="1" applyFill="1" applyBorder="1" applyAlignment="1">
      <alignment/>
    </xf>
    <xf numFmtId="192" fontId="13" fillId="0" borderId="0" xfId="42" applyNumberFormat="1" applyFont="1" applyFill="1" applyBorder="1" applyAlignment="1">
      <alignment vertical="center"/>
    </xf>
    <xf numFmtId="192" fontId="13" fillId="0" borderId="0" xfId="42" applyNumberFormat="1" applyFont="1" applyFill="1" applyBorder="1" applyAlignment="1">
      <alignment vertical="center" wrapText="1"/>
    </xf>
    <xf numFmtId="192" fontId="13" fillId="0" borderId="0" xfId="42" applyNumberFormat="1" applyFont="1" applyFill="1" applyBorder="1" applyAlignment="1">
      <alignment/>
    </xf>
    <xf numFmtId="192" fontId="13" fillId="0" borderId="0" xfId="78" applyNumberFormat="1" applyFont="1" applyFill="1" applyBorder="1">
      <alignment/>
      <protection/>
    </xf>
    <xf numFmtId="0" fontId="14" fillId="0" borderId="0" xfId="69" applyFont="1" applyFill="1" applyBorder="1">
      <alignment/>
      <protection/>
    </xf>
    <xf numFmtId="0" fontId="14" fillId="0" borderId="0" xfId="69" applyFont="1" applyFill="1" applyBorder="1" applyAlignment="1">
      <alignment/>
      <protection/>
    </xf>
    <xf numFmtId="192" fontId="14" fillId="0" borderId="0" xfId="69" applyNumberFormat="1" applyFont="1" applyFill="1" applyBorder="1">
      <alignment/>
      <protection/>
    </xf>
    <xf numFmtId="192" fontId="14" fillId="0" borderId="0" xfId="42" applyNumberFormat="1" applyFont="1" applyFill="1" applyBorder="1" applyAlignment="1">
      <alignment/>
    </xf>
    <xf numFmtId="195" fontId="119" fillId="0" borderId="0" xfId="69" applyNumberFormat="1" applyFont="1" applyFill="1" applyBorder="1">
      <alignment/>
      <protection/>
    </xf>
    <xf numFmtId="0" fontId="116" fillId="0" borderId="0" xfId="69" applyFont="1" applyFill="1" applyBorder="1">
      <alignment/>
      <protection/>
    </xf>
    <xf numFmtId="0" fontId="117" fillId="0" borderId="0" xfId="69" applyFont="1" applyFill="1" applyBorder="1">
      <alignment/>
      <protection/>
    </xf>
    <xf numFmtId="0" fontId="24" fillId="0" borderId="0" xfId="70" applyFont="1" applyFill="1" applyBorder="1">
      <alignment/>
      <protection/>
    </xf>
    <xf numFmtId="0" fontId="14" fillId="0" borderId="0" xfId="70" applyFont="1" applyFill="1" applyBorder="1">
      <alignment/>
      <protection/>
    </xf>
    <xf numFmtId="0" fontId="14" fillId="0" borderId="0" xfId="70" applyFont="1" applyFill="1" applyBorder="1" applyAlignment="1">
      <alignment/>
      <protection/>
    </xf>
    <xf numFmtId="195" fontId="24" fillId="0" borderId="0" xfId="70" applyNumberFormat="1" applyFont="1" applyFill="1" applyBorder="1">
      <alignment/>
      <protection/>
    </xf>
    <xf numFmtId="43" fontId="20" fillId="0" borderId="0" xfId="86" applyFont="1" applyFill="1" applyBorder="1" applyAlignment="1">
      <alignment horizontal="center" vertical="top" wrapText="1"/>
    </xf>
    <xf numFmtId="192" fontId="20" fillId="0" borderId="0" xfId="69" applyNumberFormat="1" applyFont="1" applyFill="1" applyBorder="1" applyAlignment="1">
      <alignment horizontal="center" vertical="top" wrapText="1"/>
      <protection/>
    </xf>
    <xf numFmtId="0" fontId="102" fillId="0" borderId="0" xfId="88" applyFont="1" applyFill="1" applyBorder="1" applyAlignment="1">
      <alignment vertical="top" wrapText="1"/>
      <protection/>
    </xf>
    <xf numFmtId="192" fontId="102" fillId="0" borderId="0" xfId="47" applyNumberFormat="1" applyFont="1" applyFill="1" applyBorder="1" applyAlignment="1">
      <alignment vertical="top" wrapText="1"/>
    </xf>
    <xf numFmtId="192" fontId="101" fillId="0" borderId="0" xfId="88" applyNumberFormat="1" applyFont="1" applyFill="1" applyBorder="1" applyAlignment="1">
      <alignment vertical="top" wrapText="1"/>
      <protection/>
    </xf>
    <xf numFmtId="2" fontId="112" fillId="0" borderId="0" xfId="88" applyNumberFormat="1" applyFont="1" applyFill="1" applyBorder="1" applyAlignment="1">
      <alignment vertical="top" wrapText="1"/>
      <protection/>
    </xf>
    <xf numFmtId="192" fontId="21" fillId="0" borderId="0" xfId="47" applyNumberFormat="1" applyFont="1" applyFill="1" applyBorder="1" applyAlignment="1">
      <alignment horizontal="center" vertical="top" wrapText="1"/>
    </xf>
    <xf numFmtId="3" fontId="14" fillId="0" borderId="0" xfId="88" applyNumberFormat="1" applyFont="1" applyFill="1" applyBorder="1" applyAlignment="1">
      <alignment vertical="top" wrapText="1"/>
      <protection/>
    </xf>
    <xf numFmtId="192" fontId="14" fillId="0" borderId="0" xfId="88" applyNumberFormat="1" applyFont="1" applyFill="1" applyBorder="1" applyAlignment="1">
      <alignment vertical="top" wrapText="1"/>
      <protection/>
    </xf>
    <xf numFmtId="0" fontId="24" fillId="0" borderId="0" xfId="69" applyFont="1" applyFill="1" applyBorder="1">
      <alignment/>
      <protection/>
    </xf>
    <xf numFmtId="0" fontId="14" fillId="0" borderId="0" xfId="88" applyFont="1" applyFill="1" applyBorder="1" applyAlignment="1">
      <alignment vertical="top" wrapText="1"/>
      <protection/>
    </xf>
    <xf numFmtId="192" fontId="14" fillId="0" borderId="0" xfId="88" applyNumberFormat="1" applyFont="1" applyFill="1" applyBorder="1" applyAlignment="1">
      <alignment horizontal="left" vertical="top" wrapText="1"/>
      <protection/>
    </xf>
    <xf numFmtId="0" fontId="17" fillId="0" borderId="0" xfId="88" applyFont="1" applyFill="1" applyBorder="1" applyAlignment="1">
      <alignment vertical="top" wrapText="1"/>
      <protection/>
    </xf>
    <xf numFmtId="192" fontId="20" fillId="0" borderId="0" xfId="86" applyNumberFormat="1" applyFont="1" applyFill="1" applyBorder="1" applyAlignment="1">
      <alignment horizontal="center" vertical="top" wrapText="1"/>
    </xf>
    <xf numFmtId="192" fontId="20" fillId="0" borderId="0" xfId="86" applyNumberFormat="1" applyFont="1" applyFill="1" applyBorder="1" applyAlignment="1">
      <alignment vertical="top" wrapText="1"/>
    </xf>
    <xf numFmtId="192" fontId="102" fillId="0" borderId="0" xfId="86" applyNumberFormat="1" applyFont="1" applyFill="1" applyBorder="1" applyAlignment="1">
      <alignment vertical="top" wrapText="1"/>
    </xf>
    <xf numFmtId="192" fontId="101" fillId="0" borderId="0" xfId="69" applyNumberFormat="1" applyFont="1" applyFill="1" applyBorder="1" applyAlignment="1">
      <alignment vertical="top" wrapText="1"/>
      <protection/>
    </xf>
    <xf numFmtId="192" fontId="21" fillId="0" borderId="0" xfId="69" applyNumberFormat="1" applyFont="1" applyFill="1" applyBorder="1" applyAlignment="1">
      <alignment vertical="top" wrapText="1"/>
      <protection/>
    </xf>
    <xf numFmtId="0" fontId="14" fillId="0" borderId="0" xfId="69" applyFont="1" applyFill="1" applyBorder="1" applyAlignment="1">
      <alignment vertical="top" wrapText="1"/>
      <protection/>
    </xf>
    <xf numFmtId="192" fontId="14" fillId="0" borderId="0" xfId="42" applyNumberFormat="1" applyFont="1" applyFill="1" applyBorder="1" applyAlignment="1">
      <alignment horizontal="left" vertical="top" wrapText="1"/>
    </xf>
    <xf numFmtId="3" fontId="119" fillId="0" borderId="0" xfId="69" applyNumberFormat="1" applyFont="1" applyFill="1" applyBorder="1" applyAlignment="1">
      <alignment horizontal="center" vertical="top" wrapText="1"/>
      <protection/>
    </xf>
    <xf numFmtId="192" fontId="14" fillId="0" borderId="0" xfId="69" applyNumberFormat="1" applyFont="1" applyFill="1" applyBorder="1" applyAlignment="1">
      <alignment/>
      <protection/>
    </xf>
    <xf numFmtId="0" fontId="13" fillId="0" borderId="173" xfId="0" applyFont="1" applyFill="1" applyBorder="1" applyAlignment="1">
      <alignment/>
    </xf>
    <xf numFmtId="0" fontId="17" fillId="0" borderId="173" xfId="0" applyFont="1" applyFill="1" applyBorder="1" applyAlignment="1">
      <alignment vertical="center"/>
    </xf>
    <xf numFmtId="0" fontId="17" fillId="0" borderId="173" xfId="0" applyFont="1" applyFill="1" applyBorder="1" applyAlignment="1">
      <alignment/>
    </xf>
    <xf numFmtId="0" fontId="14" fillId="0" borderId="173" xfId="0" applyFont="1" applyFill="1" applyBorder="1" applyAlignment="1">
      <alignment vertical="top" wrapText="1"/>
    </xf>
    <xf numFmtId="0" fontId="2" fillId="0" borderId="173" xfId="0" applyFont="1" applyFill="1" applyBorder="1" applyAlignment="1">
      <alignment/>
    </xf>
    <xf numFmtId="0" fontId="8" fillId="0" borderId="173" xfId="0" applyFont="1" applyFill="1" applyBorder="1" applyAlignment="1">
      <alignment horizontal="left" indent="1"/>
    </xf>
    <xf numFmtId="0" fontId="122" fillId="0" borderId="173" xfId="0" applyFont="1" applyFill="1" applyBorder="1" applyAlignment="1">
      <alignment wrapText="1"/>
    </xf>
    <xf numFmtId="0" fontId="8" fillId="0" borderId="173" xfId="0" applyFont="1" applyFill="1" applyBorder="1" applyAlignment="1">
      <alignment vertical="center" wrapText="1"/>
    </xf>
    <xf numFmtId="0" fontId="17" fillId="13" borderId="173" xfId="0" applyFont="1" applyFill="1" applyBorder="1" applyAlignment="1">
      <alignment/>
    </xf>
    <xf numFmtId="0" fontId="8" fillId="0" borderId="173" xfId="0" applyFont="1" applyFill="1" applyBorder="1" applyAlignment="1">
      <alignment/>
    </xf>
    <xf numFmtId="0" fontId="24" fillId="0" borderId="173" xfId="70" applyFont="1" applyFill="1" applyBorder="1" applyAlignment="1">
      <alignment horizontal="left" vertical="top"/>
      <protection/>
    </xf>
    <xf numFmtId="0" fontId="121" fillId="0" borderId="173" xfId="70" applyFont="1" applyFill="1" applyBorder="1">
      <alignment/>
      <protection/>
    </xf>
    <xf numFmtId="0" fontId="8" fillId="0" borderId="173" xfId="0" applyFont="1" applyFill="1" applyBorder="1" applyAlignment="1">
      <alignment vertical="top" wrapText="1"/>
    </xf>
    <xf numFmtId="0" fontId="23" fillId="0" borderId="173" xfId="0" applyFont="1" applyFill="1" applyBorder="1" applyAlignment="1">
      <alignment horizontal="center" vertical="top" wrapText="1"/>
    </xf>
    <xf numFmtId="0" fontId="122" fillId="0" borderId="173" xfId="0" applyFont="1" applyFill="1" applyBorder="1" applyAlignment="1" quotePrefix="1">
      <alignment vertical="top" wrapText="1"/>
    </xf>
    <xf numFmtId="0" fontId="126" fillId="0" borderId="173" xfId="0" applyFont="1" applyFill="1" applyBorder="1" applyAlignment="1">
      <alignment horizontal="left" vertical="top" wrapText="1"/>
    </xf>
    <xf numFmtId="0" fontId="123" fillId="0" borderId="173" xfId="0" applyFont="1" applyFill="1" applyBorder="1" applyAlignment="1">
      <alignment/>
    </xf>
    <xf numFmtId="0" fontId="119" fillId="0" borderId="173" xfId="69" applyFont="1" applyFill="1" applyBorder="1" applyAlignment="1">
      <alignment horizontal="left"/>
      <protection/>
    </xf>
    <xf numFmtId="192" fontId="8" fillId="0" borderId="173" xfId="42" applyNumberFormat="1" applyFont="1" applyFill="1" applyBorder="1" applyAlignment="1">
      <alignment horizontal="right" vertical="center"/>
    </xf>
    <xf numFmtId="0" fontId="8" fillId="0" borderId="173" xfId="0" applyFont="1" applyFill="1" applyBorder="1" applyAlignment="1">
      <alignment/>
    </xf>
    <xf numFmtId="192" fontId="8" fillId="0" borderId="173" xfId="42" applyNumberFormat="1" applyFont="1" applyFill="1" applyBorder="1" applyAlignment="1">
      <alignment horizontal="right" vertical="center"/>
    </xf>
    <xf numFmtId="0" fontId="120" fillId="0" borderId="173" xfId="0" applyFont="1" applyFill="1" applyBorder="1" applyAlignment="1" quotePrefix="1">
      <alignment vertical="center" wrapText="1"/>
    </xf>
    <xf numFmtId="0" fontId="120" fillId="38" borderId="173" xfId="0" applyFont="1" applyFill="1" applyBorder="1" applyAlignment="1">
      <alignment vertical="top" wrapText="1"/>
    </xf>
    <xf numFmtId="0" fontId="122" fillId="34" borderId="174" xfId="0" applyFont="1" applyFill="1" applyBorder="1" applyAlignment="1">
      <alignment vertical="top" wrapText="1"/>
    </xf>
    <xf numFmtId="0" fontId="105" fillId="34" borderId="174" xfId="0" applyFont="1" applyFill="1" applyBorder="1" applyAlignment="1">
      <alignment horizontal="center" vertical="top" wrapText="1"/>
    </xf>
    <xf numFmtId="0" fontId="119" fillId="0" borderId="174" xfId="69" applyFont="1" applyBorder="1" applyAlignment="1">
      <alignment horizontal="left" vertical="top"/>
      <protection/>
    </xf>
    <xf numFmtId="0" fontId="122" fillId="0" borderId="183" xfId="0" applyFont="1" applyFill="1" applyBorder="1" applyAlignment="1">
      <alignment vertical="top" wrapText="1"/>
    </xf>
    <xf numFmtId="0" fontId="105" fillId="0" borderId="183" xfId="0" applyFont="1" applyFill="1" applyBorder="1" applyAlignment="1">
      <alignment horizontal="center" vertical="top" wrapText="1"/>
    </xf>
    <xf numFmtId="0" fontId="119" fillId="0" borderId="183" xfId="69" applyFont="1" applyFill="1" applyBorder="1" applyAlignment="1">
      <alignment horizontal="left" vertical="top"/>
      <protection/>
    </xf>
    <xf numFmtId="0" fontId="113" fillId="0" borderId="173" xfId="0" applyFont="1" applyFill="1" applyBorder="1" applyAlignment="1">
      <alignment/>
    </xf>
    <xf numFmtId="0" fontId="114" fillId="0" borderId="173" xfId="69" applyFont="1" applyFill="1" applyBorder="1">
      <alignment/>
      <protection/>
    </xf>
    <xf numFmtId="0" fontId="8" fillId="0" borderId="173" xfId="0" applyFont="1" applyFill="1" applyBorder="1" applyAlignment="1">
      <alignment wrapText="1"/>
    </xf>
    <xf numFmtId="0" fontId="8" fillId="0" borderId="173" xfId="0" applyFont="1" applyFill="1" applyBorder="1" applyAlignment="1">
      <alignment/>
    </xf>
    <xf numFmtId="0" fontId="131" fillId="0" borderId="173" xfId="0" applyFont="1" applyFill="1" applyBorder="1" applyAlignment="1">
      <alignment horizontal="center" vertical="top" wrapText="1"/>
    </xf>
    <xf numFmtId="0" fontId="132" fillId="38" borderId="0" xfId="0" applyFont="1" applyFill="1" applyAlignment="1">
      <alignment/>
    </xf>
    <xf numFmtId="0" fontId="40" fillId="0" borderId="0" xfId="70" applyFont="1" applyBorder="1" applyAlignment="1">
      <alignment horizontal="center"/>
      <protection/>
    </xf>
    <xf numFmtId="0" fontId="108" fillId="13" borderId="173" xfId="0" applyFont="1" applyFill="1" applyBorder="1" applyAlignment="1">
      <alignment vertical="top" wrapText="1"/>
    </xf>
    <xf numFmtId="0" fontId="109" fillId="17" borderId="173" xfId="0" applyFont="1" applyFill="1" applyBorder="1" applyAlignment="1">
      <alignment/>
    </xf>
    <xf numFmtId="0" fontId="120" fillId="34" borderId="173" xfId="0" applyFont="1" applyFill="1" applyBorder="1" applyAlignment="1">
      <alignment vertical="top" wrapText="1"/>
    </xf>
    <xf numFmtId="0" fontId="110" fillId="34" borderId="173" xfId="0" applyFont="1" applyFill="1" applyBorder="1" applyAlignment="1">
      <alignment horizontal="center" vertical="top" wrapText="1"/>
    </xf>
    <xf numFmtId="3" fontId="119" fillId="0" borderId="173" xfId="70" applyNumberFormat="1" applyFont="1" applyFill="1" applyBorder="1" applyAlignment="1">
      <alignment horizontal="left" vertical="top" wrapText="1"/>
      <protection/>
    </xf>
    <xf numFmtId="0" fontId="121" fillId="0" borderId="179" xfId="70" applyFont="1" applyBorder="1">
      <alignment/>
      <protection/>
    </xf>
    <xf numFmtId="0" fontId="119" fillId="0" borderId="0" xfId="70" applyFont="1" applyBorder="1">
      <alignment/>
      <protection/>
    </xf>
    <xf numFmtId="0" fontId="119" fillId="0" borderId="184" xfId="70" applyFont="1" applyBorder="1">
      <alignment/>
      <protection/>
    </xf>
    <xf numFmtId="0" fontId="0" fillId="0" borderId="0" xfId="0" applyBorder="1" applyAlignment="1">
      <alignment/>
    </xf>
    <xf numFmtId="192" fontId="24" fillId="0" borderId="0" xfId="69" applyNumberFormat="1" applyFont="1" applyAlignment="1">
      <alignment horizontal="center"/>
      <protection/>
    </xf>
    <xf numFmtId="192" fontId="15" fillId="0" borderId="0" xfId="69" applyNumberFormat="1" applyFont="1" applyAlignment="1">
      <alignment horizontal="center" vertical="top"/>
      <protection/>
    </xf>
    <xf numFmtId="192" fontId="15" fillId="0" borderId="0" xfId="69" applyNumberFormat="1" applyFont="1" applyBorder="1" applyAlignment="1">
      <alignment horizontal="centerContinuous" vertical="top"/>
      <protection/>
    </xf>
    <xf numFmtId="192" fontId="16" fillId="0" borderId="0" xfId="69" applyNumberFormat="1" applyFont="1" applyAlignment="1">
      <alignment horizontal="centerContinuous"/>
      <protection/>
    </xf>
    <xf numFmtId="192" fontId="3" fillId="0" borderId="126" xfId="69" applyNumberFormat="1" applyFont="1" applyBorder="1" applyAlignment="1">
      <alignment horizontal="center"/>
      <protection/>
    </xf>
    <xf numFmtId="192" fontId="3" fillId="0" borderId="126" xfId="69" applyNumberFormat="1" applyFont="1" applyBorder="1" applyAlignment="1">
      <alignment horizontal="centerContinuous"/>
      <protection/>
    </xf>
    <xf numFmtId="192" fontId="3" fillId="0" borderId="0" xfId="69" applyNumberFormat="1" applyFont="1" applyBorder="1" applyAlignment="1">
      <alignment horizontal="centerContinuous"/>
      <protection/>
    </xf>
    <xf numFmtId="192" fontId="39" fillId="0" borderId="0" xfId="69" applyNumberFormat="1" applyFont="1" applyBorder="1" applyAlignment="1">
      <alignment horizontal="center" vertical="center"/>
      <protection/>
    </xf>
    <xf numFmtId="192" fontId="39" fillId="0" borderId="87" xfId="69" applyNumberFormat="1" applyFont="1" applyBorder="1" applyAlignment="1">
      <alignment horizontal="center" vertical="center"/>
      <protection/>
    </xf>
    <xf numFmtId="192" fontId="17" fillId="0" borderId="20" xfId="69" applyNumberFormat="1" applyFont="1" applyBorder="1" applyAlignment="1">
      <alignment horizontal="centerContinuous" vertical="center"/>
      <protection/>
    </xf>
    <xf numFmtId="192" fontId="17" fillId="0" borderId="106" xfId="69" applyNumberFormat="1" applyFont="1" applyBorder="1" applyAlignment="1">
      <alignment horizontal="centerContinuous" vertical="center"/>
      <protection/>
    </xf>
    <xf numFmtId="192" fontId="17" fillId="0" borderId="106" xfId="69" applyNumberFormat="1" applyFont="1" applyBorder="1" applyAlignment="1">
      <alignment horizontal="center" vertical="center"/>
      <protection/>
    </xf>
    <xf numFmtId="192" fontId="17" fillId="0" borderId="20" xfId="69" applyNumberFormat="1" applyFont="1" applyBorder="1" applyAlignment="1">
      <alignment horizontal="centerContinuous"/>
      <protection/>
    </xf>
    <xf numFmtId="192" fontId="17" fillId="0" borderId="106" xfId="69" applyNumberFormat="1" applyFont="1" applyBorder="1" applyAlignment="1">
      <alignment horizontal="centerContinuous"/>
      <protection/>
    </xf>
    <xf numFmtId="192" fontId="17" fillId="0" borderId="185" xfId="69" applyNumberFormat="1" applyFont="1" applyBorder="1" applyAlignment="1">
      <alignment horizontal="centerContinuous"/>
      <protection/>
    </xf>
    <xf numFmtId="192" fontId="17" fillId="0" borderId="186" xfId="69" applyNumberFormat="1" applyFont="1" applyBorder="1" applyAlignment="1">
      <alignment horizontal="centerContinuous"/>
      <protection/>
    </xf>
    <xf numFmtId="192" fontId="39" fillId="0" borderId="11" xfId="69" applyNumberFormat="1" applyFont="1" applyBorder="1" applyAlignment="1">
      <alignment horizontal="center"/>
      <protection/>
    </xf>
    <xf numFmtId="192" fontId="39" fillId="0" borderId="18" xfId="69" applyNumberFormat="1" applyFont="1" applyBorder="1" applyAlignment="1">
      <alignment horizontal="center"/>
      <protection/>
    </xf>
    <xf numFmtId="192" fontId="39" fillId="0" borderId="17" xfId="69" applyNumberFormat="1" applyFont="1" applyBorder="1" applyAlignment="1">
      <alignment horizontal="center"/>
      <protection/>
    </xf>
    <xf numFmtId="192" fontId="39" fillId="0" borderId="17" xfId="69" applyNumberFormat="1" applyFont="1" applyBorder="1" applyAlignment="1">
      <alignment horizontal="center" vertical="center"/>
      <protection/>
    </xf>
    <xf numFmtId="192" fontId="39" fillId="0" borderId="0" xfId="69" applyNumberFormat="1" applyFont="1" applyBorder="1" applyAlignment="1">
      <alignment horizontal="center"/>
      <protection/>
    </xf>
    <xf numFmtId="192" fontId="39" fillId="0" borderId="11" xfId="69" applyNumberFormat="1" applyFont="1" applyBorder="1" applyAlignment="1">
      <alignment horizontal="center" vertical="center"/>
      <protection/>
    </xf>
    <xf numFmtId="192" fontId="39" fillId="0" borderId="18" xfId="69" applyNumberFormat="1" applyFont="1" applyBorder="1" applyAlignment="1">
      <alignment horizontal="center" vertical="center"/>
      <protection/>
    </xf>
    <xf numFmtId="192" fontId="39" fillId="0" borderId="19" xfId="69" applyNumberFormat="1" applyFont="1" applyBorder="1" applyAlignment="1">
      <alignment horizontal="center"/>
      <protection/>
    </xf>
    <xf numFmtId="192" fontId="39" fillId="0" borderId="20" xfId="69" applyNumberFormat="1" applyFont="1" applyBorder="1" applyAlignment="1">
      <alignment horizontal="center"/>
      <protection/>
    </xf>
    <xf numFmtId="192" fontId="17" fillId="0" borderId="87" xfId="69" applyNumberFormat="1" applyFont="1" applyFill="1" applyBorder="1" applyAlignment="1">
      <alignment horizontal="center" vertical="top"/>
      <protection/>
    </xf>
    <xf numFmtId="192" fontId="17" fillId="0" borderId="87" xfId="69" applyNumberFormat="1" applyFont="1" applyFill="1" applyBorder="1" applyAlignment="1">
      <alignment horizontal="centerContinuous" vertical="top"/>
      <protection/>
    </xf>
    <xf numFmtId="192" fontId="17" fillId="0" borderId="187" xfId="69" applyNumberFormat="1" applyFont="1" applyFill="1" applyBorder="1" applyAlignment="1">
      <alignment horizontal="centerContinuous" vertical="top"/>
      <protection/>
    </xf>
    <xf numFmtId="192" fontId="8" fillId="0" borderId="173" xfId="0" applyNumberFormat="1" applyFont="1" applyFill="1" applyBorder="1" applyAlignment="1">
      <alignment horizontal="center" vertical="top"/>
    </xf>
    <xf numFmtId="192" fontId="8" fillId="0" borderId="173" xfId="0" applyNumberFormat="1" applyFont="1" applyFill="1" applyBorder="1" applyAlignment="1">
      <alignment horizontal="right" vertical="top"/>
    </xf>
    <xf numFmtId="192" fontId="14" fillId="0" borderId="173" xfId="88" applyNumberFormat="1" applyFont="1" applyFill="1" applyBorder="1" applyAlignment="1">
      <alignment/>
      <protection/>
    </xf>
    <xf numFmtId="192" fontId="14" fillId="0" borderId="18" xfId="88" applyNumberFormat="1" applyFont="1" applyFill="1" applyBorder="1" applyAlignment="1">
      <alignment/>
      <protection/>
    </xf>
    <xf numFmtId="192" fontId="8" fillId="39" borderId="173" xfId="0" applyNumberFormat="1" applyFont="1" applyFill="1" applyBorder="1" applyAlignment="1">
      <alignment horizontal="center" vertical="top"/>
    </xf>
    <xf numFmtId="192" fontId="8" fillId="39" borderId="173" xfId="0" applyNumberFormat="1" applyFont="1" applyFill="1" applyBorder="1" applyAlignment="1">
      <alignment horizontal="right" vertical="top"/>
    </xf>
    <xf numFmtId="192" fontId="8" fillId="41" borderId="173" xfId="0" applyNumberFormat="1" applyFont="1" applyFill="1" applyBorder="1" applyAlignment="1">
      <alignment horizontal="right" vertical="top"/>
    </xf>
    <xf numFmtId="192" fontId="8" fillId="0" borderId="173" xfId="0" applyNumberFormat="1" applyFont="1" applyBorder="1" applyAlignment="1">
      <alignment horizontal="right" vertical="top"/>
    </xf>
    <xf numFmtId="192" fontId="8" fillId="41" borderId="173" xfId="42" applyNumberFormat="1" applyFont="1" applyFill="1" applyBorder="1" applyAlignment="1">
      <alignment horizontal="right" vertical="top"/>
    </xf>
    <xf numFmtId="192" fontId="8" fillId="0" borderId="173" xfId="42" applyNumberFormat="1" applyFont="1" applyBorder="1" applyAlignment="1">
      <alignment horizontal="right" vertical="top"/>
    </xf>
    <xf numFmtId="192" fontId="133" fillId="39" borderId="173" xfId="42" applyNumberFormat="1" applyFont="1" applyFill="1" applyBorder="1" applyAlignment="1">
      <alignment horizontal="right" vertical="top"/>
    </xf>
    <xf numFmtId="192" fontId="133" fillId="41" borderId="173" xfId="42" applyNumberFormat="1" applyFont="1" applyFill="1" applyBorder="1" applyAlignment="1">
      <alignment horizontal="right" vertical="top"/>
    </xf>
    <xf numFmtId="192" fontId="133" fillId="0" borderId="173" xfId="42" applyNumberFormat="1" applyFont="1" applyBorder="1" applyAlignment="1">
      <alignment horizontal="right" vertical="top"/>
    </xf>
    <xf numFmtId="192" fontId="8" fillId="0" borderId="173" xfId="0" applyNumberFormat="1" applyFont="1" applyFill="1" applyBorder="1" applyAlignment="1">
      <alignment horizontal="right" vertical="top"/>
    </xf>
    <xf numFmtId="192" fontId="8" fillId="41" borderId="173" xfId="0" applyNumberFormat="1" applyFont="1" applyFill="1" applyBorder="1" applyAlignment="1">
      <alignment horizontal="right" vertical="top"/>
    </xf>
    <xf numFmtId="192" fontId="8" fillId="34" borderId="173" xfId="0" applyNumberFormat="1" applyFont="1" applyFill="1" applyBorder="1" applyAlignment="1">
      <alignment horizontal="right" vertical="top"/>
    </xf>
    <xf numFmtId="192" fontId="122" fillId="39" borderId="173" xfId="42" applyNumberFormat="1" applyFont="1" applyFill="1" applyBorder="1" applyAlignment="1" quotePrefix="1">
      <alignment horizontal="right" vertical="top"/>
    </xf>
    <xf numFmtId="192" fontId="122" fillId="39" borderId="173" xfId="0" applyNumberFormat="1" applyFont="1" applyFill="1" applyBorder="1" applyAlignment="1" quotePrefix="1">
      <alignment horizontal="right" vertical="top"/>
    </xf>
    <xf numFmtId="192" fontId="122" fillId="39" borderId="173" xfId="42" applyNumberFormat="1" applyFont="1" applyFill="1" applyBorder="1" applyAlignment="1">
      <alignment horizontal="right" vertical="top"/>
    </xf>
    <xf numFmtId="192" fontId="122" fillId="39" borderId="173" xfId="0" applyNumberFormat="1" applyFont="1" applyFill="1" applyBorder="1" applyAlignment="1">
      <alignment horizontal="right" vertical="top"/>
    </xf>
    <xf numFmtId="192" fontId="8" fillId="41" borderId="174" xfId="0" applyNumberFormat="1" applyFont="1" applyFill="1" applyBorder="1" applyAlignment="1">
      <alignment horizontal="right" vertical="top"/>
    </xf>
    <xf numFmtId="192" fontId="8" fillId="0" borderId="173" xfId="69" applyNumberFormat="1" applyFont="1" applyFill="1" applyBorder="1" applyAlignment="1">
      <alignment horizontal="center" vertical="top"/>
      <protection/>
    </xf>
    <xf numFmtId="192" fontId="8" fillId="0" borderId="173" xfId="69" applyNumberFormat="1" applyFont="1" applyFill="1" applyBorder="1" applyAlignment="1">
      <alignment horizontal="right" vertical="top"/>
      <protection/>
    </xf>
    <xf numFmtId="192" fontId="134" fillId="0" borderId="173" xfId="0" applyNumberFormat="1" applyFont="1" applyFill="1" applyBorder="1" applyAlignment="1">
      <alignment horizontal="center" vertical="top"/>
    </xf>
    <xf numFmtId="192" fontId="8" fillId="0" borderId="173" xfId="0" applyNumberFormat="1" applyFont="1" applyFill="1" applyBorder="1" applyAlignment="1">
      <alignment horizontal="right"/>
    </xf>
    <xf numFmtId="192" fontId="8" fillId="0" borderId="173" xfId="0" applyNumberFormat="1" applyFont="1" applyFill="1" applyBorder="1" applyAlignment="1">
      <alignment horizontal="center" vertical="center"/>
    </xf>
    <xf numFmtId="192" fontId="133" fillId="0" borderId="173" xfId="0" applyNumberFormat="1" applyFont="1" applyFill="1" applyBorder="1" applyAlignment="1">
      <alignment horizontal="right" vertical="center"/>
    </xf>
    <xf numFmtId="192" fontId="8" fillId="0" borderId="173" xfId="0" applyNumberFormat="1" applyFont="1" applyFill="1" applyBorder="1" applyAlignment="1">
      <alignment horizontal="right" vertical="center"/>
    </xf>
    <xf numFmtId="192" fontId="8" fillId="0" borderId="173" xfId="0" applyNumberFormat="1" applyFont="1" applyFill="1" applyBorder="1" applyAlignment="1">
      <alignment horizontal="center" vertical="center"/>
    </xf>
    <xf numFmtId="192" fontId="8" fillId="0" borderId="173" xfId="0" applyNumberFormat="1" applyFont="1" applyFill="1" applyBorder="1" applyAlignment="1">
      <alignment horizontal="right" vertical="center"/>
    </xf>
    <xf numFmtId="192" fontId="8" fillId="0" borderId="173" xfId="46" applyNumberFormat="1" applyFont="1" applyFill="1" applyBorder="1" applyAlignment="1">
      <alignment horizontal="center" vertical="center"/>
    </xf>
    <xf numFmtId="192" fontId="8" fillId="0" borderId="173" xfId="0" applyNumberFormat="1" applyFont="1" applyFill="1" applyBorder="1" applyAlignment="1">
      <alignment horizontal="right"/>
    </xf>
    <xf numFmtId="192" fontId="8" fillId="0" borderId="173" xfId="46" applyNumberFormat="1" applyFont="1" applyFill="1" applyBorder="1" applyAlignment="1">
      <alignment horizontal="center" vertical="top"/>
    </xf>
    <xf numFmtId="192" fontId="8" fillId="0" borderId="173" xfId="69" applyNumberFormat="1" applyFont="1" applyFill="1" applyBorder="1" applyAlignment="1">
      <alignment horizontal="center"/>
      <protection/>
    </xf>
    <xf numFmtId="192" fontId="2" fillId="0" borderId="0" xfId="69" applyNumberFormat="1" applyFont="1" applyAlignment="1">
      <alignment horizontal="center"/>
      <protection/>
    </xf>
    <xf numFmtId="192" fontId="132" fillId="11" borderId="0" xfId="0" applyNumberFormat="1" applyFont="1" applyFill="1" applyAlignment="1">
      <alignment/>
    </xf>
    <xf numFmtId="192" fontId="24" fillId="0" borderId="0" xfId="69" applyNumberFormat="1" applyFont="1" applyAlignment="1">
      <alignment/>
      <protection/>
    </xf>
    <xf numFmtId="192" fontId="132" fillId="13" borderId="0" xfId="0" applyNumberFormat="1" applyFont="1" applyFill="1" applyAlignment="1">
      <alignment/>
    </xf>
    <xf numFmtId="192" fontId="2" fillId="0" borderId="0" xfId="69" applyNumberFormat="1" applyFont="1" applyAlignment="1">
      <alignment/>
      <protection/>
    </xf>
    <xf numFmtId="192" fontId="39" fillId="0" borderId="19" xfId="69" applyNumberFormat="1" applyFont="1" applyBorder="1" applyAlignment="1">
      <alignment horizontal="center" vertical="center"/>
      <protection/>
    </xf>
    <xf numFmtId="192" fontId="39" fillId="0" borderId="0" xfId="69" applyNumberFormat="1" applyFont="1" applyBorder="1" applyAlignment="1">
      <alignment/>
      <protection/>
    </xf>
    <xf numFmtId="192" fontId="8" fillId="0" borderId="173" xfId="0" applyNumberFormat="1" applyFont="1" applyFill="1" applyBorder="1" applyAlignment="1">
      <alignment horizontal="center" vertical="top"/>
    </xf>
    <xf numFmtId="192" fontId="37" fillId="0" borderId="173" xfId="0" applyNumberFormat="1" applyFont="1" applyFill="1" applyBorder="1" applyAlignment="1">
      <alignment horizontal="right" vertical="top"/>
    </xf>
    <xf numFmtId="192" fontId="8" fillId="0" borderId="173" xfId="42" applyNumberFormat="1" applyFont="1" applyFill="1" applyBorder="1" applyAlignment="1">
      <alignment horizontal="right" vertical="top"/>
    </xf>
    <xf numFmtId="192" fontId="8" fillId="0" borderId="173" xfId="42" applyNumberFormat="1" applyFont="1" applyFill="1" applyBorder="1" applyAlignment="1" quotePrefix="1">
      <alignment horizontal="right" vertical="top"/>
    </xf>
    <xf numFmtId="192" fontId="8" fillId="0" borderId="173" xfId="0" applyNumberFormat="1" applyFont="1" applyBorder="1" applyAlignment="1">
      <alignment horizontal="center" vertical="top"/>
    </xf>
    <xf numFmtId="192" fontId="8" fillId="0" borderId="173" xfId="0" applyNumberFormat="1" applyFont="1" applyBorder="1" applyAlignment="1" quotePrefix="1">
      <alignment horizontal="right" vertical="top"/>
    </xf>
    <xf numFmtId="192" fontId="122" fillId="39" borderId="173" xfId="42" applyNumberFormat="1" applyFont="1" applyFill="1" applyBorder="1" applyAlignment="1">
      <alignment horizontal="center" vertical="top"/>
    </xf>
    <xf numFmtId="192" fontId="122" fillId="39" borderId="173" xfId="42" applyNumberFormat="1" applyFont="1" applyFill="1" applyBorder="1" applyAlignment="1">
      <alignment horizontal="right" vertical="top"/>
    </xf>
    <xf numFmtId="192" fontId="122" fillId="41" borderId="173" xfId="42" applyNumberFormat="1" applyFont="1" applyFill="1" applyBorder="1" applyAlignment="1">
      <alignment horizontal="right" vertical="top"/>
    </xf>
    <xf numFmtId="192" fontId="122" fillId="36" borderId="173" xfId="42" applyNumberFormat="1" applyFont="1" applyFill="1" applyBorder="1" applyAlignment="1">
      <alignment horizontal="right" vertical="top"/>
    </xf>
    <xf numFmtId="192" fontId="122" fillId="0" borderId="173" xfId="42" applyNumberFormat="1" applyFont="1" applyFill="1" applyBorder="1" applyAlignment="1">
      <alignment horizontal="center" vertical="top"/>
    </xf>
    <xf numFmtId="192" fontId="122" fillId="0" borderId="173" xfId="42" applyNumberFormat="1" applyFont="1" applyFill="1" applyBorder="1" applyAlignment="1">
      <alignment horizontal="right" vertical="top"/>
    </xf>
    <xf numFmtId="192" fontId="8" fillId="11" borderId="173" xfId="42" applyNumberFormat="1" applyFont="1" applyFill="1" applyBorder="1" applyAlignment="1">
      <alignment horizontal="right" vertical="top"/>
    </xf>
    <xf numFmtId="192" fontId="8" fillId="36" borderId="173" xfId="42" applyNumberFormat="1" applyFont="1" applyFill="1" applyBorder="1" applyAlignment="1">
      <alignment horizontal="right" vertical="top"/>
    </xf>
    <xf numFmtId="192" fontId="8" fillId="37" borderId="173" xfId="42" applyNumberFormat="1" applyFont="1" applyFill="1" applyBorder="1" applyAlignment="1">
      <alignment horizontal="right" vertical="top"/>
    </xf>
    <xf numFmtId="192" fontId="122" fillId="39" borderId="173" xfId="0" applyNumberFormat="1" applyFont="1" applyFill="1" applyBorder="1" applyAlignment="1">
      <alignment horizontal="center" vertical="top"/>
    </xf>
    <xf numFmtId="192" fontId="8" fillId="39" borderId="173" xfId="42" applyNumberFormat="1" applyFont="1" applyFill="1" applyBorder="1" applyAlignment="1">
      <alignment vertical="top"/>
    </xf>
    <xf numFmtId="192" fontId="8" fillId="41" borderId="173" xfId="42" applyNumberFormat="1" applyFont="1" applyFill="1" applyBorder="1" applyAlignment="1">
      <alignment vertical="top"/>
    </xf>
    <xf numFmtId="192" fontId="8" fillId="37" borderId="173" xfId="42" applyNumberFormat="1" applyFont="1" applyFill="1" applyBorder="1" applyAlignment="1">
      <alignment vertical="top"/>
    </xf>
    <xf numFmtId="192" fontId="8" fillId="0" borderId="173" xfId="42" applyNumberFormat="1" applyFont="1" applyFill="1" applyBorder="1" applyAlignment="1">
      <alignment vertical="top"/>
    </xf>
    <xf numFmtId="192" fontId="8" fillId="36" borderId="173" xfId="42" applyNumberFormat="1" applyFont="1" applyFill="1" applyBorder="1" applyAlignment="1">
      <alignment vertical="top"/>
    </xf>
    <xf numFmtId="192" fontId="8" fillId="39" borderId="173" xfId="42" applyNumberFormat="1" applyFont="1" applyFill="1" applyBorder="1" applyAlignment="1">
      <alignment horizontal="center" vertical="top"/>
    </xf>
    <xf numFmtId="192" fontId="8" fillId="39" borderId="173" xfId="42" applyNumberFormat="1" applyFont="1" applyFill="1" applyBorder="1" applyAlignment="1">
      <alignment vertical="top"/>
    </xf>
    <xf numFmtId="192" fontId="8" fillId="0" borderId="173" xfId="42" applyNumberFormat="1" applyFont="1" applyFill="1" applyBorder="1" applyAlignment="1">
      <alignment horizontal="center" vertical="top"/>
    </xf>
    <xf numFmtId="192" fontId="8" fillId="0" borderId="173" xfId="42" applyNumberFormat="1" applyFont="1" applyFill="1" applyBorder="1" applyAlignment="1">
      <alignment vertical="top"/>
    </xf>
    <xf numFmtId="192" fontId="122" fillId="39" borderId="173" xfId="42" applyNumberFormat="1" applyFont="1" applyFill="1" applyBorder="1" applyAlignment="1">
      <alignment vertical="top"/>
    </xf>
    <xf numFmtId="192" fontId="122" fillId="41" borderId="173" xfId="42" applyNumberFormat="1" applyFont="1" applyFill="1" applyBorder="1" applyAlignment="1">
      <alignment vertical="top"/>
    </xf>
    <xf numFmtId="192" fontId="122" fillId="41" borderId="173" xfId="42" applyNumberFormat="1" applyFont="1" applyFill="1" applyBorder="1" applyAlignment="1">
      <alignment horizontal="center" vertical="top"/>
    </xf>
    <xf numFmtId="192" fontId="8" fillId="41" borderId="173" xfId="0" applyNumberFormat="1" applyFont="1" applyFill="1" applyBorder="1" applyAlignment="1">
      <alignment horizontal="center" vertical="top"/>
    </xf>
    <xf numFmtId="192" fontId="8" fillId="38" borderId="173" xfId="42" applyNumberFormat="1" applyFont="1" applyFill="1" applyBorder="1" applyAlignment="1">
      <alignment horizontal="right" vertical="top"/>
    </xf>
    <xf numFmtId="192" fontId="122" fillId="0" borderId="183" xfId="42" applyNumberFormat="1" applyFont="1" applyFill="1" applyBorder="1" applyAlignment="1">
      <alignment horizontal="center" vertical="top"/>
    </xf>
    <xf numFmtId="192" fontId="8" fillId="0" borderId="183" xfId="0" applyNumberFormat="1" applyFont="1" applyFill="1" applyBorder="1" applyAlignment="1">
      <alignment horizontal="center" vertical="top"/>
    </xf>
    <xf numFmtId="192" fontId="8" fillId="0" borderId="183" xfId="42" applyNumberFormat="1" applyFont="1" applyFill="1" applyBorder="1" applyAlignment="1">
      <alignment horizontal="right" vertical="top"/>
    </xf>
    <xf numFmtId="192" fontId="122" fillId="39" borderId="174" xfId="42" applyNumberFormat="1" applyFont="1" applyFill="1" applyBorder="1" applyAlignment="1">
      <alignment horizontal="center" vertical="top"/>
    </xf>
    <xf numFmtId="192" fontId="8" fillId="39" borderId="174" xfId="0" applyNumberFormat="1" applyFont="1" applyFill="1" applyBorder="1" applyAlignment="1">
      <alignment horizontal="center" vertical="top"/>
    </xf>
    <xf numFmtId="192" fontId="8" fillId="39" borderId="174" xfId="42" applyNumberFormat="1" applyFont="1" applyFill="1" applyBorder="1" applyAlignment="1">
      <alignment horizontal="right" vertical="top"/>
    </xf>
    <xf numFmtId="192" fontId="14" fillId="0" borderId="179" xfId="42" applyNumberFormat="1" applyFont="1" applyFill="1" applyBorder="1" applyAlignment="1">
      <alignment vertical="top"/>
    </xf>
    <xf numFmtId="192" fontId="14" fillId="0" borderId="0" xfId="42" applyNumberFormat="1" applyFont="1" applyFill="1" applyBorder="1" applyAlignment="1">
      <alignment vertical="top"/>
    </xf>
    <xf numFmtId="192" fontId="120" fillId="0" borderId="173" xfId="0" applyNumberFormat="1" applyFont="1" applyFill="1" applyBorder="1" applyAlignment="1">
      <alignment horizontal="center" vertical="top"/>
    </xf>
    <xf numFmtId="192" fontId="120" fillId="39" borderId="173" xfId="0" applyNumberFormat="1" applyFont="1" applyFill="1" applyBorder="1" applyAlignment="1">
      <alignment horizontal="center" vertical="top"/>
    </xf>
    <xf numFmtId="192" fontId="128" fillId="0" borderId="173" xfId="0" applyNumberFormat="1" applyFont="1" applyFill="1" applyBorder="1" applyAlignment="1">
      <alignment horizontal="center" vertical="top"/>
    </xf>
    <xf numFmtId="192" fontId="13" fillId="0" borderId="173" xfId="42" applyNumberFormat="1" applyFont="1" applyFill="1" applyBorder="1" applyAlignment="1">
      <alignment horizontal="right" vertical="top"/>
    </xf>
    <xf numFmtId="192" fontId="120" fillId="0" borderId="173" xfId="0" applyNumberFormat="1" applyFont="1" applyFill="1" applyBorder="1" applyAlignment="1">
      <alignment horizontal="right" vertical="top"/>
    </xf>
    <xf numFmtId="192" fontId="120" fillId="41" borderId="173" xfId="0" applyNumberFormat="1" applyFont="1" applyFill="1" applyBorder="1" applyAlignment="1">
      <alignment horizontal="center" vertical="top"/>
    </xf>
    <xf numFmtId="192" fontId="8" fillId="0" borderId="173" xfId="69" applyNumberFormat="1" applyFont="1" applyFill="1" applyBorder="1" applyAlignment="1">
      <alignment/>
      <protection/>
    </xf>
    <xf numFmtId="0" fontId="23" fillId="37" borderId="173" xfId="0" applyFont="1" applyFill="1" applyBorder="1" applyAlignment="1">
      <alignment horizontal="center" vertical="top" wrapText="1"/>
    </xf>
    <xf numFmtId="192" fontId="24" fillId="39" borderId="173" xfId="0" applyNumberFormat="1" applyFont="1" applyFill="1" applyBorder="1" applyAlignment="1">
      <alignment horizontal="center" vertical="top"/>
    </xf>
    <xf numFmtId="43" fontId="24" fillId="41" borderId="173" xfId="42" applyNumberFormat="1" applyFont="1" applyFill="1" applyBorder="1" applyAlignment="1">
      <alignment horizontal="right" vertical="top"/>
    </xf>
    <xf numFmtId="43" fontId="24" fillId="0" borderId="173" xfId="42" applyNumberFormat="1" applyFont="1" applyBorder="1" applyAlignment="1">
      <alignment horizontal="right" vertical="top"/>
    </xf>
    <xf numFmtId="43" fontId="8" fillId="38" borderId="173" xfId="42" applyNumberFormat="1" applyFont="1" applyFill="1" applyBorder="1" applyAlignment="1">
      <alignment horizontal="right" vertical="top"/>
    </xf>
    <xf numFmtId="0" fontId="39" fillId="0" borderId="0" xfId="69" applyFont="1" applyFill="1" applyBorder="1" applyAlignment="1">
      <alignment horizontal="center" vertical="center"/>
      <protection/>
    </xf>
    <xf numFmtId="0" fontId="17" fillId="0" borderId="22" xfId="69" applyFont="1" applyBorder="1" applyAlignment="1">
      <alignment horizontal="center" vertical="center"/>
      <protection/>
    </xf>
    <xf numFmtId="0" fontId="17" fillId="0" borderId="17" xfId="69" applyFont="1" applyBorder="1" applyAlignment="1">
      <alignment horizontal="center" vertical="center"/>
      <protection/>
    </xf>
    <xf numFmtId="0" fontId="17" fillId="0" borderId="188" xfId="69" applyFont="1" applyBorder="1" applyAlignment="1">
      <alignment horizontal="center" vertical="center"/>
      <protection/>
    </xf>
    <xf numFmtId="0" fontId="125" fillId="0" borderId="18" xfId="69" applyFont="1" applyBorder="1" applyAlignment="1">
      <alignment horizontal="center" vertical="top"/>
      <protection/>
    </xf>
    <xf numFmtId="0" fontId="125" fillId="0" borderId="0" xfId="69" applyFont="1" applyBorder="1" applyAlignment="1">
      <alignment horizontal="center" vertical="top"/>
      <protection/>
    </xf>
    <xf numFmtId="0" fontId="135" fillId="0" borderId="72" xfId="0" applyFont="1" applyFill="1" applyBorder="1" applyAlignment="1">
      <alignment horizontal="center" vertical="top" wrapText="1"/>
    </xf>
    <xf numFmtId="0" fontId="135" fillId="0" borderId="0" xfId="0" applyFont="1" applyFill="1" applyBorder="1" applyAlignment="1">
      <alignment horizontal="center" vertical="top" wrapText="1"/>
    </xf>
    <xf numFmtId="0" fontId="17" fillId="0" borderId="19" xfId="69" applyFont="1" applyBorder="1" applyAlignment="1">
      <alignment horizontal="center" vertical="center"/>
      <protection/>
    </xf>
    <xf numFmtId="192" fontId="39" fillId="0" borderId="17" xfId="69" applyNumberFormat="1" applyFont="1" applyBorder="1" applyAlignment="1">
      <alignment horizontal="center" vertical="center"/>
      <protection/>
    </xf>
    <xf numFmtId="192" fontId="39" fillId="0" borderId="19" xfId="69" applyNumberFormat="1" applyFont="1" applyBorder="1" applyAlignment="1">
      <alignment horizontal="center" vertical="center"/>
      <protection/>
    </xf>
    <xf numFmtId="192" fontId="14" fillId="0" borderId="166" xfId="42" applyNumberFormat="1" applyFont="1" applyFill="1" applyBorder="1" applyAlignment="1">
      <alignment horizontal="left" vertical="top" wrapText="1"/>
    </xf>
    <xf numFmtId="192" fontId="14" fillId="0" borderId="189" xfId="42" applyNumberFormat="1" applyFont="1" applyFill="1" applyBorder="1" applyAlignment="1">
      <alignment horizontal="left" vertical="top" wrapText="1"/>
    </xf>
    <xf numFmtId="0" fontId="136" fillId="0" borderId="63" xfId="0" applyFont="1" applyFill="1" applyBorder="1" applyAlignment="1">
      <alignment horizontal="center" vertical="top" wrapText="1"/>
    </xf>
    <xf numFmtId="0" fontId="136" fillId="0" borderId="30" xfId="0" applyFont="1" applyFill="1" applyBorder="1" applyAlignment="1">
      <alignment horizontal="center" vertical="top" wrapText="1"/>
    </xf>
    <xf numFmtId="0" fontId="136" fillId="0" borderId="190" xfId="0" applyFont="1" applyFill="1" applyBorder="1" applyAlignment="1">
      <alignment horizontal="center" vertical="top" wrapText="1"/>
    </xf>
    <xf numFmtId="0" fontId="17" fillId="0" borderId="11" xfId="69" applyFont="1" applyBorder="1" applyAlignment="1">
      <alignment horizontal="center" vertical="center"/>
      <protection/>
    </xf>
    <xf numFmtId="0" fontId="17" fillId="0" borderId="191" xfId="69" applyFont="1" applyBorder="1" applyAlignment="1">
      <alignment horizontal="center" vertical="center"/>
      <protection/>
    </xf>
    <xf numFmtId="0" fontId="17" fillId="0" borderId="192" xfId="69" applyFont="1" applyBorder="1" applyAlignment="1">
      <alignment horizontal="center" vertical="center"/>
      <protection/>
    </xf>
    <xf numFmtId="0" fontId="17" fillId="0" borderId="193" xfId="69" applyFont="1" applyFill="1" applyBorder="1" applyAlignment="1">
      <alignment horizontal="center" vertical="center"/>
      <protection/>
    </xf>
    <xf numFmtId="0" fontId="17" fillId="0" borderId="185" xfId="69" applyFont="1" applyFill="1" applyBorder="1" applyAlignment="1">
      <alignment horizontal="center" vertical="center"/>
      <protection/>
    </xf>
    <xf numFmtId="0" fontId="17" fillId="0" borderId="11" xfId="69" applyFont="1" applyFill="1" applyBorder="1" applyAlignment="1">
      <alignment horizontal="center" vertical="center"/>
      <protection/>
    </xf>
    <xf numFmtId="0" fontId="17" fillId="0" borderId="19" xfId="69" applyFont="1" applyFill="1" applyBorder="1" applyAlignment="1">
      <alignment horizontal="center" vertical="center"/>
      <protection/>
    </xf>
    <xf numFmtId="0" fontId="101" fillId="0" borderId="27" xfId="69" applyFont="1" applyBorder="1" applyAlignment="1">
      <alignment horizontal="center" vertical="top"/>
      <protection/>
    </xf>
    <xf numFmtId="0" fontId="101" fillId="0" borderId="30" xfId="69" applyFont="1" applyBorder="1" applyAlignment="1">
      <alignment horizontal="center" vertical="top"/>
      <protection/>
    </xf>
    <xf numFmtId="0" fontId="101" fillId="0" borderId="194" xfId="69" applyFont="1" applyBorder="1" applyAlignment="1">
      <alignment horizontal="center" vertical="top"/>
      <protection/>
    </xf>
    <xf numFmtId="192" fontId="137" fillId="0" borderId="121" xfId="86" applyNumberFormat="1" applyFont="1" applyFill="1" applyBorder="1" applyAlignment="1">
      <alignment horizontal="center" vertical="top" wrapText="1"/>
    </xf>
    <xf numFmtId="192" fontId="137" fillId="0" borderId="134" xfId="86" applyNumberFormat="1" applyFont="1" applyFill="1" applyBorder="1" applyAlignment="1">
      <alignment horizontal="center" vertical="top" wrapText="1"/>
    </xf>
    <xf numFmtId="192" fontId="137" fillId="0" borderId="68" xfId="86" applyNumberFormat="1" applyFont="1" applyFill="1" applyBorder="1" applyAlignment="1">
      <alignment horizontal="center" vertical="top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omma 4 2" xfId="52"/>
    <cellStyle name="Comma 4 3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3" xfId="68"/>
    <cellStyle name="Normal 2" xfId="69"/>
    <cellStyle name="Normal 2 2" xfId="70"/>
    <cellStyle name="Normal 2_A1-A4-54 วิเคราะห์และปรับ KPI โดย OSM" xfId="71"/>
    <cellStyle name="Normal 3" xfId="72"/>
    <cellStyle name="Normal 4" xfId="73"/>
    <cellStyle name="Normal 4 2" xfId="74"/>
    <cellStyle name="Normal 4 3" xfId="75"/>
    <cellStyle name="Normal 4_total_SP" xfId="76"/>
    <cellStyle name="Normal 5" xfId="77"/>
    <cellStyle name="Normal_Sheet1" xfId="78"/>
    <cellStyle name="Note" xfId="79"/>
    <cellStyle name="Output" xfId="80"/>
    <cellStyle name="Percent" xfId="81"/>
    <cellStyle name="Style 1" xfId="82"/>
    <cellStyle name="Title" xfId="83"/>
    <cellStyle name="Total" xfId="84"/>
    <cellStyle name="Warning Text" xfId="85"/>
    <cellStyle name="เครื่องหมายจุลภาค 2" xfId="86"/>
    <cellStyle name="เครื่องหมายจุลภาค 2 2" xfId="87"/>
    <cellStyle name="ปกติ 2" xfId="88"/>
    <cellStyle name="ปกติ 2 2" xfId="89"/>
    <cellStyle name="เปอร์เซ็นต์ 2" xfId="90"/>
    <cellStyle name="เปอร์เซ็นต์ 2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1_01Oc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41_04Ja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41_05Fe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41_06Marc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42_04Ja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42_05Fe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42_06Marc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43_04Ja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43_05F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43_06Marc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43_07Apr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1_02Nov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43_08Ma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43_09Jun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42_07April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42_08Ma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42_09Jun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41_07Apri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41_08May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41_09Jun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41_10July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41_11Au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1_03De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41_12Se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43_10July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43_11Au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43_12Se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42_10July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42_11Aug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42_12Se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_01Oc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2_02No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2_03De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3_01Oc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43_02Nov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43_03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H121">
            <v>17858</v>
          </cell>
        </row>
        <row r="126">
          <cell r="H126">
            <v>14</v>
          </cell>
        </row>
        <row r="128">
          <cell r="H128">
            <v>15642</v>
          </cell>
        </row>
        <row r="131">
          <cell r="H131">
            <v>241</v>
          </cell>
        </row>
        <row r="138">
          <cell r="H138">
            <v>30183</v>
          </cell>
        </row>
        <row r="144">
          <cell r="H144">
            <v>145</v>
          </cell>
        </row>
        <row r="152">
          <cell r="H152">
            <v>33</v>
          </cell>
        </row>
        <row r="153">
          <cell r="H153">
            <v>5</v>
          </cell>
        </row>
        <row r="154">
          <cell r="H154">
            <v>108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64</v>
          </cell>
        </row>
        <row r="173">
          <cell r="H173">
            <v>347</v>
          </cell>
        </row>
        <row r="174">
          <cell r="H174">
            <v>0</v>
          </cell>
        </row>
        <row r="175">
          <cell r="H175">
            <v>0</v>
          </cell>
        </row>
        <row r="179">
          <cell r="H179">
            <v>0</v>
          </cell>
        </row>
        <row r="185">
          <cell r="H185">
            <v>3</v>
          </cell>
        </row>
        <row r="193">
          <cell r="H193">
            <v>8</v>
          </cell>
        </row>
        <row r="206">
          <cell r="H206">
            <v>0</v>
          </cell>
        </row>
        <row r="213">
          <cell r="H213">
            <v>0</v>
          </cell>
        </row>
        <row r="279">
          <cell r="H27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M121">
            <v>10772</v>
          </cell>
        </row>
        <row r="126">
          <cell r="M126">
            <v>0</v>
          </cell>
        </row>
        <row r="128">
          <cell r="M128">
            <v>10312</v>
          </cell>
        </row>
        <row r="131">
          <cell r="M131">
            <v>256</v>
          </cell>
        </row>
        <row r="138">
          <cell r="M138">
            <v>6601</v>
          </cell>
        </row>
        <row r="144">
          <cell r="M144">
            <v>102</v>
          </cell>
        </row>
        <row r="152">
          <cell r="M152">
            <v>16</v>
          </cell>
        </row>
        <row r="153">
          <cell r="M153">
            <v>5</v>
          </cell>
        </row>
        <row r="154">
          <cell r="M154">
            <v>1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65</v>
          </cell>
        </row>
        <row r="173">
          <cell r="M173">
            <v>136</v>
          </cell>
        </row>
        <row r="174">
          <cell r="M174">
            <v>0</v>
          </cell>
        </row>
        <row r="175">
          <cell r="M175">
            <v>0</v>
          </cell>
        </row>
        <row r="179">
          <cell r="M179">
            <v>0</v>
          </cell>
        </row>
        <row r="185">
          <cell r="M185">
            <v>5</v>
          </cell>
        </row>
        <row r="193">
          <cell r="M193">
            <v>5</v>
          </cell>
        </row>
        <row r="206">
          <cell r="M206">
            <v>0</v>
          </cell>
        </row>
        <row r="213">
          <cell r="M213">
            <v>1</v>
          </cell>
        </row>
        <row r="279">
          <cell r="M27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N121">
            <v>12585</v>
          </cell>
        </row>
        <row r="126">
          <cell r="N126">
            <v>24</v>
          </cell>
        </row>
        <row r="128">
          <cell r="N128">
            <v>11641</v>
          </cell>
        </row>
        <row r="131">
          <cell r="N131">
            <v>414</v>
          </cell>
        </row>
        <row r="138">
          <cell r="N138">
            <v>7137</v>
          </cell>
        </row>
        <row r="144">
          <cell r="N144">
            <v>209</v>
          </cell>
        </row>
        <row r="152">
          <cell r="N152">
            <v>53</v>
          </cell>
        </row>
        <row r="153">
          <cell r="N153">
            <v>3</v>
          </cell>
        </row>
        <row r="154">
          <cell r="N154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67</v>
          </cell>
        </row>
        <row r="173">
          <cell r="N173">
            <v>67</v>
          </cell>
        </row>
        <row r="174">
          <cell r="N174">
            <v>0</v>
          </cell>
        </row>
        <row r="175">
          <cell r="N175">
            <v>0</v>
          </cell>
        </row>
        <row r="179">
          <cell r="N179">
            <v>0</v>
          </cell>
        </row>
        <row r="185">
          <cell r="N185">
            <v>6</v>
          </cell>
        </row>
        <row r="193">
          <cell r="N193">
            <v>8</v>
          </cell>
        </row>
        <row r="206">
          <cell r="N206">
            <v>0</v>
          </cell>
        </row>
        <row r="213">
          <cell r="N213">
            <v>0</v>
          </cell>
        </row>
        <row r="279">
          <cell r="N27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O121">
            <v>13471</v>
          </cell>
        </row>
        <row r="126">
          <cell r="O126">
            <v>11</v>
          </cell>
        </row>
        <row r="128">
          <cell r="O128">
            <v>12816</v>
          </cell>
        </row>
        <row r="131">
          <cell r="O131">
            <v>273</v>
          </cell>
        </row>
        <row r="138">
          <cell r="O138">
            <v>8523</v>
          </cell>
        </row>
        <row r="144">
          <cell r="O144">
            <v>152</v>
          </cell>
        </row>
        <row r="152">
          <cell r="O152">
            <v>69</v>
          </cell>
        </row>
        <row r="153">
          <cell r="O153">
            <v>2</v>
          </cell>
        </row>
        <row r="154">
          <cell r="O154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63</v>
          </cell>
        </row>
        <row r="173">
          <cell r="O173">
            <v>232</v>
          </cell>
        </row>
        <row r="174">
          <cell r="O174">
            <v>0</v>
          </cell>
        </row>
        <row r="175">
          <cell r="O175">
            <v>0</v>
          </cell>
        </row>
        <row r="179">
          <cell r="O179">
            <v>0</v>
          </cell>
        </row>
        <row r="185">
          <cell r="O185">
            <v>6</v>
          </cell>
        </row>
        <row r="193">
          <cell r="O193">
            <v>4</v>
          </cell>
        </row>
        <row r="206">
          <cell r="O206">
            <v>1</v>
          </cell>
        </row>
        <row r="213">
          <cell r="O21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1">
          <cell r="M71">
            <v>27</v>
          </cell>
        </row>
        <row r="88">
          <cell r="M88">
            <v>11</v>
          </cell>
        </row>
        <row r="91">
          <cell r="M91">
            <v>29</v>
          </cell>
        </row>
        <row r="100">
          <cell r="M100">
            <v>548</v>
          </cell>
        </row>
        <row r="113">
          <cell r="M113">
            <v>0</v>
          </cell>
        </row>
        <row r="139">
          <cell r="M139">
            <v>4596</v>
          </cell>
        </row>
        <row r="147">
          <cell r="M147">
            <v>964</v>
          </cell>
        </row>
        <row r="186">
          <cell r="M186">
            <v>1</v>
          </cell>
        </row>
        <row r="207">
          <cell r="M207">
            <v>0</v>
          </cell>
        </row>
        <row r="214">
          <cell r="M214">
            <v>0</v>
          </cell>
        </row>
        <row r="247">
          <cell r="M247">
            <v>10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1">
          <cell r="N71">
            <v>41</v>
          </cell>
        </row>
        <row r="88">
          <cell r="N88">
            <v>2</v>
          </cell>
        </row>
        <row r="91">
          <cell r="N91">
            <v>138</v>
          </cell>
        </row>
        <row r="100">
          <cell r="N100">
            <v>574</v>
          </cell>
        </row>
        <row r="113">
          <cell r="N113">
            <v>231</v>
          </cell>
        </row>
        <row r="139">
          <cell r="N139">
            <v>4894</v>
          </cell>
        </row>
        <row r="147">
          <cell r="N147">
            <v>1841</v>
          </cell>
        </row>
        <row r="186">
          <cell r="N186">
            <v>1</v>
          </cell>
        </row>
        <row r="207">
          <cell r="N207">
            <v>1</v>
          </cell>
        </row>
        <row r="214">
          <cell r="N214">
            <v>0</v>
          </cell>
        </row>
        <row r="247">
          <cell r="N247">
            <v>11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1">
          <cell r="O71">
            <v>28</v>
          </cell>
        </row>
        <row r="88">
          <cell r="O88">
            <v>14</v>
          </cell>
        </row>
        <row r="91">
          <cell r="O91">
            <v>147</v>
          </cell>
        </row>
        <row r="100">
          <cell r="O100">
            <v>584</v>
          </cell>
        </row>
        <row r="113">
          <cell r="O113">
            <v>0</v>
          </cell>
        </row>
        <row r="139">
          <cell r="O139">
            <v>4549</v>
          </cell>
        </row>
        <row r="147">
          <cell r="O147">
            <v>496</v>
          </cell>
        </row>
        <row r="186">
          <cell r="O186">
            <v>1</v>
          </cell>
        </row>
        <row r="207">
          <cell r="O207">
            <v>0</v>
          </cell>
        </row>
        <row r="214">
          <cell r="O214">
            <v>0</v>
          </cell>
        </row>
        <row r="247">
          <cell r="O247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4">
          <cell r="M74">
            <v>0</v>
          </cell>
        </row>
        <row r="75">
          <cell r="M75">
            <v>220</v>
          </cell>
        </row>
        <row r="140">
          <cell r="M140">
            <v>517</v>
          </cell>
        </row>
        <row r="187">
          <cell r="M187">
            <v>2</v>
          </cell>
        </row>
        <row r="188">
          <cell r="M188">
            <v>0</v>
          </cell>
        </row>
        <row r="189">
          <cell r="M189">
            <v>1</v>
          </cell>
        </row>
        <row r="190">
          <cell r="M190">
            <v>0</v>
          </cell>
        </row>
        <row r="208">
          <cell r="M208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4">
          <cell r="N74">
            <v>641</v>
          </cell>
        </row>
        <row r="75">
          <cell r="N75">
            <v>330</v>
          </cell>
        </row>
        <row r="140">
          <cell r="N140">
            <v>452</v>
          </cell>
        </row>
        <row r="187">
          <cell r="N187">
            <v>2</v>
          </cell>
        </row>
        <row r="188">
          <cell r="N188">
            <v>8</v>
          </cell>
        </row>
        <row r="189">
          <cell r="N189">
            <v>0</v>
          </cell>
        </row>
        <row r="190">
          <cell r="N190">
            <v>2</v>
          </cell>
        </row>
        <row r="208">
          <cell r="N20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4">
          <cell r="O74">
            <v>1397</v>
          </cell>
        </row>
        <row r="75">
          <cell r="O75">
            <v>47</v>
          </cell>
        </row>
        <row r="140">
          <cell r="O140">
            <v>562</v>
          </cell>
        </row>
        <row r="187">
          <cell r="O187">
            <v>2</v>
          </cell>
        </row>
        <row r="188">
          <cell r="O188">
            <v>0</v>
          </cell>
        </row>
        <row r="189">
          <cell r="O189">
            <v>1</v>
          </cell>
        </row>
        <row r="190">
          <cell r="O190" t="str">
            <v>-</v>
          </cell>
        </row>
        <row r="208">
          <cell r="O208" t="str">
            <v>-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4">
          <cell r="R74">
            <v>0</v>
          </cell>
        </row>
        <row r="75">
          <cell r="R75">
            <v>176</v>
          </cell>
        </row>
        <row r="140">
          <cell r="R140">
            <v>422</v>
          </cell>
        </row>
        <row r="187">
          <cell r="R187">
            <v>1</v>
          </cell>
        </row>
        <row r="188">
          <cell r="R188">
            <v>0</v>
          </cell>
        </row>
        <row r="189">
          <cell r="R189">
            <v>1</v>
          </cell>
        </row>
        <row r="190">
          <cell r="R190">
            <v>0</v>
          </cell>
        </row>
        <row r="208">
          <cell r="R20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I121">
            <v>13462</v>
          </cell>
        </row>
        <row r="126">
          <cell r="I126">
            <v>21</v>
          </cell>
        </row>
        <row r="128">
          <cell r="I128">
            <v>13266</v>
          </cell>
        </row>
        <row r="131">
          <cell r="I131">
            <v>296</v>
          </cell>
        </row>
        <row r="138">
          <cell r="I138">
            <v>9347</v>
          </cell>
        </row>
        <row r="144">
          <cell r="I144">
            <v>68</v>
          </cell>
        </row>
        <row r="152">
          <cell r="I152">
            <v>30</v>
          </cell>
        </row>
        <row r="153">
          <cell r="I153">
            <v>5</v>
          </cell>
        </row>
        <row r="154">
          <cell r="I154">
            <v>6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70</v>
          </cell>
        </row>
        <row r="173">
          <cell r="I173">
            <v>303</v>
          </cell>
        </row>
        <row r="174">
          <cell r="I174">
            <v>0</v>
          </cell>
        </row>
        <row r="175">
          <cell r="I175">
            <v>0</v>
          </cell>
        </row>
        <row r="179">
          <cell r="I179">
            <v>0</v>
          </cell>
        </row>
        <row r="185">
          <cell r="I185">
            <v>4</v>
          </cell>
        </row>
        <row r="193">
          <cell r="I193">
            <v>9</v>
          </cell>
        </row>
        <row r="206">
          <cell r="I206">
            <v>1</v>
          </cell>
        </row>
        <row r="213">
          <cell r="I213">
            <v>0</v>
          </cell>
        </row>
        <row r="279">
          <cell r="I27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4">
          <cell r="S74">
            <v>0</v>
          </cell>
        </row>
        <row r="75">
          <cell r="S75">
            <v>132</v>
          </cell>
        </row>
        <row r="140">
          <cell r="S140">
            <v>523</v>
          </cell>
        </row>
        <row r="187">
          <cell r="S187">
            <v>2</v>
          </cell>
        </row>
        <row r="188">
          <cell r="S188">
            <v>14</v>
          </cell>
        </row>
        <row r="189">
          <cell r="S189">
            <v>0</v>
          </cell>
        </row>
        <row r="190">
          <cell r="S190">
            <v>2</v>
          </cell>
        </row>
        <row r="208">
          <cell r="S208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4">
          <cell r="T74">
            <v>513</v>
          </cell>
        </row>
        <row r="75">
          <cell r="T75">
            <v>616</v>
          </cell>
        </row>
        <row r="140">
          <cell r="T140">
            <v>494</v>
          </cell>
        </row>
        <row r="187">
          <cell r="T187">
            <v>2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208">
          <cell r="T20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1">
          <cell r="R71">
            <v>44</v>
          </cell>
        </row>
        <row r="88">
          <cell r="R88">
            <v>10</v>
          </cell>
        </row>
        <row r="91">
          <cell r="R91">
            <v>151</v>
          </cell>
        </row>
        <row r="100">
          <cell r="R100">
            <v>588</v>
          </cell>
        </row>
        <row r="113">
          <cell r="R113">
            <v>0</v>
          </cell>
        </row>
        <row r="139">
          <cell r="R139">
            <v>4364</v>
          </cell>
        </row>
        <row r="147">
          <cell r="R147">
            <v>771</v>
          </cell>
        </row>
        <row r="186">
          <cell r="R186">
            <v>1</v>
          </cell>
        </row>
        <row r="207">
          <cell r="R207">
            <v>0</v>
          </cell>
        </row>
        <row r="214">
          <cell r="R214">
            <v>0</v>
          </cell>
        </row>
        <row r="247">
          <cell r="R247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1">
          <cell r="S71">
            <v>37</v>
          </cell>
        </row>
        <row r="88">
          <cell r="S88">
            <v>10</v>
          </cell>
        </row>
        <row r="91">
          <cell r="S91">
            <v>148</v>
          </cell>
        </row>
        <row r="100">
          <cell r="S100">
            <v>578</v>
          </cell>
        </row>
        <row r="113">
          <cell r="S113">
            <v>0</v>
          </cell>
        </row>
        <row r="139">
          <cell r="S139">
            <v>5304</v>
          </cell>
        </row>
        <row r="147">
          <cell r="S147">
            <v>1595</v>
          </cell>
        </row>
        <row r="186">
          <cell r="S186">
            <v>1</v>
          </cell>
        </row>
        <row r="207">
          <cell r="S207">
            <v>0</v>
          </cell>
        </row>
        <row r="214">
          <cell r="S214">
            <v>0</v>
          </cell>
        </row>
        <row r="247">
          <cell r="S247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1">
          <cell r="T71">
            <v>13</v>
          </cell>
        </row>
        <row r="88">
          <cell r="T88">
            <v>10</v>
          </cell>
        </row>
        <row r="91">
          <cell r="T91">
            <v>195</v>
          </cell>
        </row>
        <row r="100">
          <cell r="T100">
            <v>532</v>
          </cell>
        </row>
        <row r="113">
          <cell r="T113">
            <v>0</v>
          </cell>
        </row>
        <row r="139">
          <cell r="T139">
            <v>5138</v>
          </cell>
        </row>
        <row r="147">
          <cell r="T147">
            <v>1877</v>
          </cell>
        </row>
        <row r="186">
          <cell r="T186">
            <v>1</v>
          </cell>
        </row>
        <row r="207">
          <cell r="T207">
            <v>1</v>
          </cell>
        </row>
        <row r="214">
          <cell r="T214">
            <v>0</v>
          </cell>
        </row>
        <row r="247">
          <cell r="T247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R121">
            <v>11159</v>
          </cell>
        </row>
        <row r="126">
          <cell r="R126">
            <v>11</v>
          </cell>
        </row>
        <row r="128">
          <cell r="R128">
            <v>14091</v>
          </cell>
        </row>
        <row r="131">
          <cell r="R131">
            <v>269</v>
          </cell>
        </row>
        <row r="138">
          <cell r="R138">
            <v>10156</v>
          </cell>
        </row>
        <row r="144">
          <cell r="R144">
            <v>152</v>
          </cell>
        </row>
        <row r="152">
          <cell r="R152">
            <v>11</v>
          </cell>
        </row>
        <row r="153">
          <cell r="R153">
            <v>2</v>
          </cell>
        </row>
        <row r="154">
          <cell r="R154">
            <v>2</v>
          </cell>
        </row>
        <row r="170">
          <cell r="R170">
            <v>0</v>
          </cell>
        </row>
        <row r="171">
          <cell r="R171">
            <v>0</v>
          </cell>
        </row>
        <row r="172">
          <cell r="R172">
            <v>63</v>
          </cell>
        </row>
        <row r="173">
          <cell r="R173">
            <v>122</v>
          </cell>
        </row>
        <row r="174">
          <cell r="R174">
            <v>0</v>
          </cell>
        </row>
        <row r="175">
          <cell r="R175">
            <v>0</v>
          </cell>
        </row>
        <row r="179">
          <cell r="R179">
            <v>0</v>
          </cell>
        </row>
        <row r="185">
          <cell r="R185">
            <v>5</v>
          </cell>
        </row>
        <row r="193">
          <cell r="R193">
            <v>17</v>
          </cell>
        </row>
        <row r="206">
          <cell r="R206">
            <v>0</v>
          </cell>
        </row>
        <row r="213">
          <cell r="R213">
            <v>0</v>
          </cell>
        </row>
        <row r="279">
          <cell r="R279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S121">
            <v>11636</v>
          </cell>
        </row>
        <row r="126">
          <cell r="S126">
            <v>9</v>
          </cell>
        </row>
        <row r="128">
          <cell r="S128">
            <v>14500</v>
          </cell>
        </row>
        <row r="131">
          <cell r="S131">
            <v>336</v>
          </cell>
        </row>
        <row r="138">
          <cell r="S138">
            <v>9204</v>
          </cell>
        </row>
        <row r="144">
          <cell r="S144">
            <v>220</v>
          </cell>
        </row>
        <row r="152">
          <cell r="S152">
            <v>53</v>
          </cell>
        </row>
        <row r="153">
          <cell r="S153">
            <v>1</v>
          </cell>
        </row>
        <row r="154">
          <cell r="S154">
            <v>3</v>
          </cell>
        </row>
        <row r="170">
          <cell r="S170">
            <v>0</v>
          </cell>
        </row>
        <row r="171">
          <cell r="S171">
            <v>0</v>
          </cell>
        </row>
        <row r="172">
          <cell r="S172">
            <v>44</v>
          </cell>
        </row>
        <row r="173">
          <cell r="S173">
            <v>123</v>
          </cell>
        </row>
        <row r="174">
          <cell r="S174">
            <v>0</v>
          </cell>
        </row>
        <row r="175">
          <cell r="S175">
            <v>0</v>
          </cell>
        </row>
        <row r="179">
          <cell r="S179">
            <v>0</v>
          </cell>
        </row>
        <row r="185">
          <cell r="S185">
            <v>6</v>
          </cell>
        </row>
        <row r="193">
          <cell r="S193">
            <v>25</v>
          </cell>
        </row>
        <row r="206">
          <cell r="S206">
            <v>0</v>
          </cell>
        </row>
        <row r="213">
          <cell r="S213">
            <v>0</v>
          </cell>
        </row>
        <row r="279">
          <cell r="S279">
            <v>0</v>
          </cell>
        </row>
        <row r="282">
          <cell r="S282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T121">
            <v>42284</v>
          </cell>
        </row>
        <row r="126">
          <cell r="T126">
            <v>2780</v>
          </cell>
        </row>
        <row r="128">
          <cell r="T128">
            <v>17897</v>
          </cell>
        </row>
        <row r="131">
          <cell r="T131">
            <v>298</v>
          </cell>
        </row>
        <row r="138">
          <cell r="T138">
            <v>11223</v>
          </cell>
        </row>
        <row r="144">
          <cell r="T144">
            <v>123</v>
          </cell>
        </row>
        <row r="152">
          <cell r="T152">
            <v>32</v>
          </cell>
        </row>
        <row r="153">
          <cell r="T153">
            <v>3</v>
          </cell>
        </row>
        <row r="154">
          <cell r="T154">
            <v>141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59</v>
          </cell>
        </row>
        <row r="173">
          <cell r="T173">
            <v>59</v>
          </cell>
        </row>
        <row r="174">
          <cell r="T174">
            <v>7</v>
          </cell>
        </row>
        <row r="175">
          <cell r="T175">
            <v>1957</v>
          </cell>
        </row>
        <row r="179">
          <cell r="T179">
            <v>1</v>
          </cell>
        </row>
        <row r="185">
          <cell r="T185">
            <v>4</v>
          </cell>
        </row>
        <row r="193">
          <cell r="T193">
            <v>18</v>
          </cell>
        </row>
        <row r="206">
          <cell r="T206">
            <v>1</v>
          </cell>
        </row>
        <row r="213">
          <cell r="T213">
            <v>0</v>
          </cell>
        </row>
        <row r="279">
          <cell r="T279">
            <v>0</v>
          </cell>
        </row>
        <row r="282">
          <cell r="T282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W121">
            <v>13283</v>
          </cell>
        </row>
        <row r="126">
          <cell r="W126">
            <v>15</v>
          </cell>
        </row>
        <row r="128">
          <cell r="W128">
            <v>13961</v>
          </cell>
        </row>
        <row r="131">
          <cell r="W131">
            <v>398</v>
          </cell>
        </row>
        <row r="138">
          <cell r="W138">
            <v>9116</v>
          </cell>
        </row>
        <row r="144">
          <cell r="W144">
            <v>218</v>
          </cell>
        </row>
        <row r="152">
          <cell r="W152">
            <v>59</v>
          </cell>
        </row>
        <row r="153">
          <cell r="W153">
            <v>1</v>
          </cell>
        </row>
        <row r="154">
          <cell r="W154">
            <v>302</v>
          </cell>
        </row>
        <row r="170">
          <cell r="W170">
            <v>2</v>
          </cell>
        </row>
        <row r="171">
          <cell r="W171">
            <v>39</v>
          </cell>
        </row>
        <row r="172">
          <cell r="W172">
            <v>74</v>
          </cell>
        </row>
        <row r="173">
          <cell r="W173">
            <v>373</v>
          </cell>
        </row>
        <row r="174">
          <cell r="W174">
            <v>2</v>
          </cell>
        </row>
        <row r="175">
          <cell r="W175">
            <v>370</v>
          </cell>
        </row>
        <row r="179">
          <cell r="W179">
            <v>0</v>
          </cell>
        </row>
        <row r="185">
          <cell r="W185">
            <v>5</v>
          </cell>
        </row>
        <row r="193">
          <cell r="W193">
            <v>24</v>
          </cell>
        </row>
        <row r="206">
          <cell r="W206">
            <v>0</v>
          </cell>
        </row>
        <row r="213">
          <cell r="W213">
            <v>0</v>
          </cell>
        </row>
        <row r="279">
          <cell r="W279">
            <v>0</v>
          </cell>
        </row>
        <row r="282">
          <cell r="W282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X121">
            <v>14323</v>
          </cell>
        </row>
        <row r="126">
          <cell r="X126">
            <v>13</v>
          </cell>
        </row>
        <row r="128">
          <cell r="X128">
            <v>13744</v>
          </cell>
        </row>
        <row r="131">
          <cell r="X131">
            <v>314</v>
          </cell>
        </row>
        <row r="138">
          <cell r="X138">
            <v>5760</v>
          </cell>
        </row>
        <row r="144">
          <cell r="X144">
            <v>183</v>
          </cell>
        </row>
        <row r="152">
          <cell r="X152">
            <v>48</v>
          </cell>
        </row>
        <row r="153">
          <cell r="X153">
            <v>3</v>
          </cell>
        </row>
        <row r="154">
          <cell r="X154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73</v>
          </cell>
        </row>
        <row r="173">
          <cell r="X173">
            <v>92</v>
          </cell>
        </row>
        <row r="174">
          <cell r="X174">
            <v>0</v>
          </cell>
        </row>
        <row r="175">
          <cell r="X175">
            <v>0</v>
          </cell>
        </row>
        <row r="179">
          <cell r="X179">
            <v>0</v>
          </cell>
        </row>
        <row r="185">
          <cell r="X185">
            <v>2</v>
          </cell>
        </row>
        <row r="193">
          <cell r="X193">
            <v>15</v>
          </cell>
        </row>
        <row r="206">
          <cell r="X206">
            <v>0</v>
          </cell>
        </row>
        <row r="213">
          <cell r="X213">
            <v>0</v>
          </cell>
        </row>
        <row r="279">
          <cell r="X279">
            <v>0</v>
          </cell>
        </row>
        <row r="282">
          <cell r="X28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J121">
            <v>12374</v>
          </cell>
        </row>
        <row r="126">
          <cell r="J126">
            <v>4</v>
          </cell>
        </row>
        <row r="128">
          <cell r="J128">
            <v>12428</v>
          </cell>
        </row>
        <row r="131">
          <cell r="J131">
            <v>188</v>
          </cell>
        </row>
        <row r="138">
          <cell r="J138">
            <v>7461</v>
          </cell>
        </row>
        <row r="144">
          <cell r="J144">
            <v>94</v>
          </cell>
        </row>
        <row r="152">
          <cell r="J152">
            <v>58</v>
          </cell>
        </row>
        <row r="153">
          <cell r="J153">
            <v>2</v>
          </cell>
        </row>
        <row r="154">
          <cell r="J154">
            <v>5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42</v>
          </cell>
        </row>
        <row r="173">
          <cell r="J173">
            <v>42</v>
          </cell>
        </row>
        <row r="174">
          <cell r="J174">
            <v>0</v>
          </cell>
        </row>
        <row r="175">
          <cell r="J175">
            <v>0</v>
          </cell>
        </row>
        <row r="179">
          <cell r="J179">
            <v>0</v>
          </cell>
        </row>
        <row r="185">
          <cell r="J185">
            <v>5</v>
          </cell>
        </row>
        <row r="193">
          <cell r="J193">
            <v>8</v>
          </cell>
        </row>
        <row r="206">
          <cell r="J206">
            <v>0</v>
          </cell>
        </row>
        <row r="213">
          <cell r="J213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121">
          <cell r="Y121">
            <v>11707</v>
          </cell>
        </row>
        <row r="126">
          <cell r="Y126">
            <v>12</v>
          </cell>
        </row>
        <row r="128">
          <cell r="Y128">
            <v>13231</v>
          </cell>
        </row>
        <row r="131">
          <cell r="Y131">
            <v>264</v>
          </cell>
        </row>
        <row r="138">
          <cell r="Y138">
            <v>9940</v>
          </cell>
        </row>
        <row r="144">
          <cell r="Y144">
            <v>136</v>
          </cell>
        </row>
        <row r="152">
          <cell r="Y152">
            <v>62</v>
          </cell>
        </row>
        <row r="153">
          <cell r="Y153">
            <v>2</v>
          </cell>
        </row>
        <row r="154">
          <cell r="Y154">
            <v>0</v>
          </cell>
        </row>
        <row r="170">
          <cell r="Y170">
            <v>3</v>
          </cell>
        </row>
        <row r="171">
          <cell r="Y171">
            <v>117</v>
          </cell>
        </row>
        <row r="172">
          <cell r="Y172">
            <v>72</v>
          </cell>
        </row>
        <row r="173">
          <cell r="Y173">
            <v>145</v>
          </cell>
        </row>
        <row r="174">
          <cell r="Y174">
            <v>0</v>
          </cell>
        </row>
        <row r="175">
          <cell r="Y175">
            <v>0</v>
          </cell>
        </row>
        <row r="179">
          <cell r="Y179">
            <v>0</v>
          </cell>
        </row>
        <row r="185">
          <cell r="Y185">
            <v>8</v>
          </cell>
        </row>
        <row r="193">
          <cell r="Y193">
            <v>8</v>
          </cell>
        </row>
        <row r="206">
          <cell r="Y206">
            <v>0</v>
          </cell>
        </row>
        <row r="213">
          <cell r="Y213">
            <v>0</v>
          </cell>
        </row>
        <row r="279">
          <cell r="Y279">
            <v>1</v>
          </cell>
        </row>
        <row r="282">
          <cell r="Y282" t="str">
            <v>4.06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4">
          <cell r="W74">
            <v>1256</v>
          </cell>
        </row>
        <row r="75">
          <cell r="W75">
            <v>88</v>
          </cell>
        </row>
        <row r="140">
          <cell r="W140">
            <v>522</v>
          </cell>
        </row>
        <row r="187">
          <cell r="W187">
            <v>2</v>
          </cell>
        </row>
        <row r="188">
          <cell r="W188">
            <v>8</v>
          </cell>
        </row>
        <row r="189">
          <cell r="W189">
            <v>1</v>
          </cell>
        </row>
        <row r="190">
          <cell r="W190">
            <v>2</v>
          </cell>
        </row>
        <row r="208">
          <cell r="W208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4">
          <cell r="X74">
            <v>62</v>
          </cell>
        </row>
        <row r="75">
          <cell r="X75">
            <v>590</v>
          </cell>
        </row>
        <row r="140">
          <cell r="X140">
            <v>440</v>
          </cell>
        </row>
        <row r="187">
          <cell r="X187">
            <v>2</v>
          </cell>
        </row>
        <row r="188">
          <cell r="X188">
            <v>8</v>
          </cell>
        </row>
        <row r="189">
          <cell r="X189">
            <v>1</v>
          </cell>
        </row>
        <row r="190">
          <cell r="X190">
            <v>2</v>
          </cell>
        </row>
        <row r="208">
          <cell r="X208">
            <v>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4">
          <cell r="Y74">
            <v>1114</v>
          </cell>
        </row>
        <row r="75">
          <cell r="Y75">
            <v>460</v>
          </cell>
        </row>
        <row r="140">
          <cell r="Y140">
            <v>516</v>
          </cell>
        </row>
        <row r="187">
          <cell r="Y187">
            <v>3</v>
          </cell>
        </row>
        <row r="188">
          <cell r="Y188">
            <v>52</v>
          </cell>
        </row>
        <row r="189">
          <cell r="Y189">
            <v>1</v>
          </cell>
        </row>
        <row r="190">
          <cell r="Y190">
            <v>2</v>
          </cell>
        </row>
        <row r="208">
          <cell r="Y208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1">
          <cell r="W71">
            <v>0</v>
          </cell>
        </row>
        <row r="88">
          <cell r="W88">
            <v>6</v>
          </cell>
        </row>
        <row r="91">
          <cell r="W91">
            <v>150</v>
          </cell>
        </row>
        <row r="100">
          <cell r="W100">
            <v>383</v>
          </cell>
        </row>
        <row r="113">
          <cell r="W113">
            <v>0</v>
          </cell>
        </row>
        <row r="139">
          <cell r="W139">
            <v>5765</v>
          </cell>
        </row>
        <row r="147">
          <cell r="W147">
            <v>1175</v>
          </cell>
        </row>
        <row r="186">
          <cell r="W186">
            <v>1</v>
          </cell>
        </row>
        <row r="207">
          <cell r="W207">
            <v>1</v>
          </cell>
        </row>
        <row r="214">
          <cell r="W214">
            <v>1</v>
          </cell>
        </row>
        <row r="247">
          <cell r="W247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1">
          <cell r="X71">
            <v>0</v>
          </cell>
        </row>
        <row r="88">
          <cell r="X88">
            <v>9</v>
          </cell>
        </row>
        <row r="91">
          <cell r="X91">
            <v>150</v>
          </cell>
        </row>
        <row r="100">
          <cell r="X100">
            <v>484</v>
          </cell>
        </row>
        <row r="113">
          <cell r="X113">
            <v>119</v>
          </cell>
        </row>
        <row r="139">
          <cell r="X139">
            <v>6028</v>
          </cell>
        </row>
        <row r="147">
          <cell r="X147">
            <v>1678</v>
          </cell>
        </row>
        <row r="186">
          <cell r="X186">
            <v>1</v>
          </cell>
        </row>
        <row r="207">
          <cell r="X207">
            <v>0</v>
          </cell>
        </row>
        <row r="214">
          <cell r="X214">
            <v>0</v>
          </cell>
        </row>
        <row r="247">
          <cell r="X247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</sheetNames>
    <sheetDataSet>
      <sheetData sheetId="1">
        <row r="71">
          <cell r="Y71">
            <v>0</v>
          </cell>
        </row>
        <row r="88">
          <cell r="Y88">
            <v>5</v>
          </cell>
        </row>
        <row r="91">
          <cell r="Y91">
            <v>105</v>
          </cell>
        </row>
        <row r="100">
          <cell r="Y100">
            <v>447</v>
          </cell>
        </row>
        <row r="113">
          <cell r="Y113">
            <v>0</v>
          </cell>
        </row>
        <row r="139">
          <cell r="Y139">
            <v>4510</v>
          </cell>
        </row>
        <row r="147">
          <cell r="Y147">
            <v>1623</v>
          </cell>
        </row>
        <row r="186">
          <cell r="Y186">
            <v>1</v>
          </cell>
        </row>
        <row r="207">
          <cell r="Y207">
            <v>0</v>
          </cell>
        </row>
        <row r="214">
          <cell r="Y214">
            <v>0</v>
          </cell>
        </row>
        <row r="247">
          <cell r="Y2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  <sheetName val="แผนเงิน A2 - A4 (ฉ. ส่ง กผ.)"/>
    </sheetNames>
    <sheetDataSet>
      <sheetData sheetId="1">
        <row r="71">
          <cell r="H71">
            <v>40</v>
          </cell>
        </row>
        <row r="88">
          <cell r="H88">
            <v>0</v>
          </cell>
        </row>
        <row r="91">
          <cell r="H91">
            <v>133</v>
          </cell>
        </row>
        <row r="100">
          <cell r="H100">
            <v>466</v>
          </cell>
        </row>
        <row r="113">
          <cell r="H113">
            <v>0</v>
          </cell>
        </row>
        <row r="139">
          <cell r="H139">
            <v>6811</v>
          </cell>
        </row>
        <row r="147">
          <cell r="H147">
            <v>1728</v>
          </cell>
        </row>
        <row r="186">
          <cell r="H186">
            <v>1</v>
          </cell>
        </row>
        <row r="207">
          <cell r="H207">
            <v>0</v>
          </cell>
        </row>
        <row r="214">
          <cell r="H214">
            <v>0</v>
          </cell>
        </row>
        <row r="247">
          <cell r="H247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  <sheetName val="แผนเงิน A2 - A4 (ฉ. ส่ง กผ.)"/>
    </sheetNames>
    <sheetDataSet>
      <sheetData sheetId="1">
        <row r="71">
          <cell r="I71">
            <v>211</v>
          </cell>
        </row>
        <row r="88">
          <cell r="I88">
            <v>14</v>
          </cell>
        </row>
        <row r="91">
          <cell r="I91">
            <v>140</v>
          </cell>
        </row>
        <row r="100">
          <cell r="I100">
            <v>392</v>
          </cell>
        </row>
        <row r="113">
          <cell r="I113">
            <v>0</v>
          </cell>
        </row>
        <row r="139">
          <cell r="I139">
            <v>7047</v>
          </cell>
        </row>
        <row r="147">
          <cell r="I147">
            <v>1841</v>
          </cell>
        </row>
        <row r="186">
          <cell r="I186">
            <v>1</v>
          </cell>
        </row>
        <row r="207">
          <cell r="I207">
            <v>0</v>
          </cell>
        </row>
        <row r="214">
          <cell r="I214">
            <v>1</v>
          </cell>
        </row>
        <row r="247">
          <cell r="I24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  <sheetName val="แผนเงิน A2 - A4 (ฉ. ส่ง กผ.)"/>
    </sheetNames>
    <sheetDataSet>
      <sheetData sheetId="1">
        <row r="71">
          <cell r="J71">
            <v>22</v>
          </cell>
        </row>
        <row r="88">
          <cell r="J88">
            <v>9</v>
          </cell>
        </row>
        <row r="91">
          <cell r="J91">
            <v>129</v>
          </cell>
        </row>
        <row r="100">
          <cell r="J100">
            <v>659</v>
          </cell>
        </row>
        <row r="113">
          <cell r="J113">
            <v>0</v>
          </cell>
        </row>
        <row r="139">
          <cell r="J139">
            <v>6210</v>
          </cell>
        </row>
        <row r="147">
          <cell r="J147">
            <v>891</v>
          </cell>
        </row>
        <row r="186">
          <cell r="J186">
            <v>1</v>
          </cell>
        </row>
        <row r="207">
          <cell r="J207">
            <v>0</v>
          </cell>
        </row>
        <row r="214">
          <cell r="J214">
            <v>0</v>
          </cell>
        </row>
        <row r="247">
          <cell r="J247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  <sheetName val="แผนเงิน A2 - A4 (ฉ. ส่ง กผ.)"/>
    </sheetNames>
    <sheetDataSet>
      <sheetData sheetId="1">
        <row r="74">
          <cell r="H74">
            <v>0</v>
          </cell>
        </row>
        <row r="75">
          <cell r="H75">
            <v>110</v>
          </cell>
        </row>
        <row r="140">
          <cell r="H140">
            <v>920</v>
          </cell>
        </row>
        <row r="187">
          <cell r="H187">
            <v>2</v>
          </cell>
        </row>
        <row r="188">
          <cell r="H188">
            <v>9</v>
          </cell>
        </row>
        <row r="189">
          <cell r="H189">
            <v>1</v>
          </cell>
        </row>
        <row r="190">
          <cell r="H190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  <sheetName val="แผนเงิน A2 - A4 (ฉ. ส่ง กผ.)"/>
    </sheetNames>
    <sheetDataSet>
      <sheetData sheetId="1">
        <row r="74">
          <cell r="I74">
            <v>99</v>
          </cell>
        </row>
        <row r="75">
          <cell r="I75">
            <v>22</v>
          </cell>
        </row>
        <row r="140">
          <cell r="I140">
            <v>898</v>
          </cell>
        </row>
        <row r="187">
          <cell r="I187">
            <v>1</v>
          </cell>
        </row>
        <row r="188">
          <cell r="I188">
            <v>0</v>
          </cell>
        </row>
        <row r="189">
          <cell r="I189">
            <v>1</v>
          </cell>
        </row>
        <row r="190">
          <cell r="I19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lor control"/>
      <sheetName val="month"/>
      <sheetName val="แผนเงิน A2 - A4 (ฉ. ส่ง กผ.)"/>
    </sheetNames>
    <sheetDataSet>
      <sheetData sheetId="1">
        <row r="74">
          <cell r="J74">
            <v>368</v>
          </cell>
        </row>
        <row r="75">
          <cell r="J75">
            <v>418</v>
          </cell>
        </row>
        <row r="140">
          <cell r="J140">
            <v>747</v>
          </cell>
        </row>
        <row r="187">
          <cell r="J187">
            <v>2</v>
          </cell>
        </row>
        <row r="189">
          <cell r="J189">
            <v>1</v>
          </cell>
        </row>
        <row r="190">
          <cell r="J1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3.28125" style="0" customWidth="1"/>
    <col min="3" max="3" width="48.7109375" style="0" customWidth="1"/>
  </cols>
  <sheetData>
    <row r="2" ht="14.25">
      <c r="B2" t="s">
        <v>478</v>
      </c>
    </row>
    <row r="3" ht="31.5" customHeight="1">
      <c r="B3" t="s">
        <v>477</v>
      </c>
    </row>
    <row r="4" ht="31.5" customHeight="1">
      <c r="B4" t="s">
        <v>482</v>
      </c>
    </row>
    <row r="5" ht="14.25">
      <c r="B5" t="s">
        <v>479</v>
      </c>
    </row>
    <row r="6" ht="14.25">
      <c r="B6" t="s">
        <v>480</v>
      </c>
    </row>
    <row r="7" ht="27" customHeight="1">
      <c r="B7" t="s">
        <v>481</v>
      </c>
    </row>
    <row r="10" spans="1:3" ht="36" customHeight="1">
      <c r="A10" s="667" t="s">
        <v>483</v>
      </c>
      <c r="B10" s="668" t="s">
        <v>484</v>
      </c>
      <c r="C10" s="667"/>
    </row>
    <row r="11" spans="1:3" ht="30" customHeight="1">
      <c r="A11" s="667"/>
      <c r="B11" s="669" t="s">
        <v>485</v>
      </c>
      <c r="C11" s="670" t="s">
        <v>486</v>
      </c>
    </row>
    <row r="12" spans="1:3" ht="30" customHeight="1">
      <c r="A12" s="667"/>
      <c r="B12" s="671" t="s">
        <v>487</v>
      </c>
      <c r="C12" s="672" t="s">
        <v>488</v>
      </c>
    </row>
    <row r="13" spans="1:3" ht="30" customHeight="1">
      <c r="A13" s="667"/>
      <c r="B13" s="671" t="s">
        <v>489</v>
      </c>
      <c r="C13" s="673" t="s">
        <v>490</v>
      </c>
    </row>
    <row r="14" spans="1:3" ht="30" customHeight="1">
      <c r="A14" s="674">
        <v>1</v>
      </c>
      <c r="B14" s="671" t="s">
        <v>491</v>
      </c>
      <c r="C14" s="675" t="s">
        <v>268</v>
      </c>
    </row>
    <row r="15" spans="1:3" ht="30" customHeight="1">
      <c r="A15" s="674">
        <v>2</v>
      </c>
      <c r="B15" s="671"/>
      <c r="C15" s="674" t="s">
        <v>492</v>
      </c>
    </row>
    <row r="16" spans="1:3" ht="30" customHeight="1">
      <c r="A16" s="674">
        <v>21</v>
      </c>
      <c r="B16" s="671" t="s">
        <v>493</v>
      </c>
      <c r="C16" s="676" t="s">
        <v>494</v>
      </c>
    </row>
    <row r="17" spans="1:3" ht="30" customHeight="1">
      <c r="A17" s="674">
        <v>22</v>
      </c>
      <c r="B17" s="671" t="s">
        <v>495</v>
      </c>
      <c r="C17" s="677" t="s">
        <v>496</v>
      </c>
    </row>
    <row r="18" spans="1:3" ht="30" customHeight="1">
      <c r="A18" s="674">
        <v>23</v>
      </c>
      <c r="B18" s="671" t="s">
        <v>497</v>
      </c>
      <c r="C18" s="678" t="s">
        <v>498</v>
      </c>
    </row>
    <row r="19" spans="1:3" ht="30" customHeight="1">
      <c r="A19" s="674">
        <v>3</v>
      </c>
      <c r="B19" s="669" t="s">
        <v>499</v>
      </c>
      <c r="C19" s="679" t="s">
        <v>500</v>
      </c>
    </row>
    <row r="20" spans="1:3" ht="30" customHeight="1">
      <c r="A20" s="674">
        <v>4</v>
      </c>
      <c r="B20" s="671"/>
      <c r="C20" s="674" t="s">
        <v>501</v>
      </c>
    </row>
    <row r="21" spans="1:3" ht="30" customHeight="1">
      <c r="A21" s="674">
        <v>41</v>
      </c>
      <c r="B21" s="671" t="s">
        <v>502</v>
      </c>
      <c r="C21" s="680" t="s">
        <v>503</v>
      </c>
    </row>
    <row r="22" spans="1:3" ht="30" customHeight="1">
      <c r="A22" s="674">
        <v>42</v>
      </c>
      <c r="B22" s="671" t="s">
        <v>504</v>
      </c>
      <c r="C22" s="681" t="s">
        <v>505</v>
      </c>
    </row>
    <row r="23" spans="1:3" ht="30" customHeight="1">
      <c r="A23" s="674">
        <v>43</v>
      </c>
      <c r="B23" s="671" t="s">
        <v>506</v>
      </c>
      <c r="C23" s="682" t="s">
        <v>507</v>
      </c>
    </row>
    <row r="24" spans="1:5" ht="30" customHeight="1">
      <c r="A24" s="674">
        <v>5</v>
      </c>
      <c r="B24" s="669" t="s">
        <v>508</v>
      </c>
      <c r="C24" s="683" t="s">
        <v>509</v>
      </c>
      <c r="D24" s="684"/>
      <c r="E24" s="684"/>
    </row>
    <row r="25" spans="1:5" ht="30" customHeight="1">
      <c r="A25" s="667"/>
      <c r="B25" s="685"/>
      <c r="C25" s="686"/>
      <c r="D25" s="684"/>
      <c r="E25" s="684"/>
    </row>
    <row r="26" spans="2:5" ht="14.25">
      <c r="B26" s="684"/>
      <c r="C26" s="684"/>
      <c r="D26" s="684"/>
      <c r="E26" s="684"/>
    </row>
    <row r="27" spans="2:5" ht="14.25">
      <c r="B27" s="684"/>
      <c r="C27" s="687"/>
      <c r="D27" s="684"/>
      <c r="E27" s="684"/>
    </row>
    <row r="28" spans="2:5" ht="14.25">
      <c r="B28" s="684"/>
      <c r="C28" s="684"/>
      <c r="D28" s="684"/>
      <c r="E28" s="684"/>
    </row>
    <row r="29" spans="2:5" ht="14.25">
      <c r="B29" s="684"/>
      <c r="C29" s="684"/>
      <c r="D29" s="684"/>
      <c r="E29" s="684"/>
    </row>
    <row r="30" spans="2:5" ht="14.25">
      <c r="B30" s="684"/>
      <c r="C30" s="684"/>
      <c r="D30" s="684"/>
      <c r="E30" s="684"/>
    </row>
    <row r="31" spans="2:5" ht="14.25">
      <c r="B31" s="684"/>
      <c r="C31" s="684"/>
      <c r="D31" s="684"/>
      <c r="E31" s="68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9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B55" sqref="B55:U55"/>
    </sheetView>
  </sheetViews>
  <sheetFormatPr defaultColWidth="9.140625" defaultRowHeight="15" outlineLevelRow="1"/>
  <cols>
    <col min="1" max="1" width="6.00390625" style="5" customWidth="1"/>
    <col min="2" max="2" width="51.140625" style="556" customWidth="1"/>
    <col min="3" max="3" width="7.421875" style="550" customWidth="1"/>
    <col min="4" max="4" width="7.421875" style="910" customWidth="1"/>
    <col min="5" max="5" width="7.00390625" style="910" customWidth="1"/>
    <col min="6" max="6" width="6.140625" style="914" customWidth="1"/>
    <col min="7" max="7" width="6.00390625" style="914" customWidth="1"/>
    <col min="8" max="8" width="6.140625" style="914" customWidth="1"/>
    <col min="9" max="9" width="6.421875" style="914" customWidth="1"/>
    <col min="10" max="10" width="6.00390625" style="914" customWidth="1"/>
    <col min="11" max="11" width="7.140625" style="914" customWidth="1"/>
    <col min="12" max="12" width="6.00390625" style="914" customWidth="1"/>
    <col min="13" max="13" width="6.8515625" style="914" customWidth="1"/>
    <col min="14" max="14" width="6.28125" style="914" customWidth="1"/>
    <col min="15" max="15" width="6.421875" style="914" customWidth="1"/>
    <col min="16" max="16" width="6.57421875" style="914" customWidth="1"/>
    <col min="17" max="17" width="5.57421875" style="914" customWidth="1"/>
    <col min="18" max="19" width="6.421875" style="914" customWidth="1"/>
    <col min="20" max="20" width="6.28125" style="914" customWidth="1"/>
    <col min="21" max="21" width="7.7109375" style="914" customWidth="1"/>
    <col min="22" max="23" width="6.57421875" style="914" customWidth="1"/>
    <col min="24" max="24" width="7.00390625" style="914" customWidth="1"/>
    <col min="25" max="25" width="5.140625" style="914" customWidth="1"/>
    <col min="26" max="26" width="5.421875" style="564" customWidth="1"/>
    <col min="27" max="27" width="21.28125" style="564" bestFit="1" customWidth="1"/>
    <col min="28" max="28" width="32.57421875" style="10" customWidth="1"/>
    <col min="29" max="29" width="9.00390625" style="539" customWidth="1"/>
    <col min="30" max="30" width="7.57421875" style="539" customWidth="1"/>
    <col min="31" max="31" width="12.28125" style="539" customWidth="1"/>
    <col min="32" max="32" width="7.57421875" style="539" customWidth="1"/>
    <col min="33" max="33" width="8.140625" style="539" customWidth="1"/>
    <col min="34" max="34" width="6.57421875" style="539" customWidth="1"/>
    <col min="35" max="35" width="9.421875" style="539" customWidth="1"/>
    <col min="36" max="36" width="9.7109375" style="714" customWidth="1"/>
    <col min="37" max="37" width="9.421875" style="714" customWidth="1"/>
    <col min="38" max="38" width="9.140625" style="714" customWidth="1"/>
    <col min="39" max="39" width="10.00390625" style="714" customWidth="1"/>
    <col min="40" max="45" width="9.00390625" style="715" customWidth="1"/>
    <col min="47" max="16384" width="9.00390625" style="10" customWidth="1"/>
  </cols>
  <sheetData>
    <row r="1" spans="3:39" ht="17.25" customHeight="1">
      <c r="C1" s="837" t="s">
        <v>512</v>
      </c>
      <c r="D1" s="848"/>
      <c r="E1" s="911" t="s">
        <v>513</v>
      </c>
      <c r="F1" s="912"/>
      <c r="P1" s="913" t="s">
        <v>359</v>
      </c>
      <c r="Z1" s="561"/>
      <c r="AM1" s="688"/>
    </row>
    <row r="2" spans="1:45" s="17" customFormat="1" ht="23.25" customHeight="1">
      <c r="A2" s="11"/>
      <c r="B2" s="838" t="s">
        <v>515</v>
      </c>
      <c r="C2" s="551"/>
      <c r="D2" s="849"/>
      <c r="E2" s="849"/>
      <c r="F2" s="850"/>
      <c r="G2" s="850"/>
      <c r="H2" s="850"/>
      <c r="I2" s="850"/>
      <c r="J2" s="850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561"/>
      <c r="AA2" s="564"/>
      <c r="AC2" s="689"/>
      <c r="AD2" s="691"/>
      <c r="AE2" s="690"/>
      <c r="AF2" s="690"/>
      <c r="AG2" s="690"/>
      <c r="AH2" s="690"/>
      <c r="AI2" s="691"/>
      <c r="AJ2" s="690"/>
      <c r="AK2" s="690"/>
      <c r="AL2" s="690"/>
      <c r="AM2" s="690"/>
      <c r="AN2" s="689"/>
      <c r="AO2" s="689"/>
      <c r="AP2" s="689"/>
      <c r="AQ2" s="689"/>
      <c r="AR2" s="689"/>
      <c r="AS2" s="689"/>
    </row>
    <row r="3" spans="1:45" s="17" customFormat="1" ht="20.25" customHeight="1">
      <c r="A3" s="11"/>
      <c r="B3" s="838" t="s">
        <v>31</v>
      </c>
      <c r="C3" s="551"/>
      <c r="D3" s="849"/>
      <c r="E3" s="849"/>
      <c r="F3" s="850"/>
      <c r="G3" s="850"/>
      <c r="H3" s="850"/>
      <c r="I3" s="850"/>
      <c r="J3" s="850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561"/>
      <c r="AA3" s="564"/>
      <c r="AC3" s="689"/>
      <c r="AD3" s="691"/>
      <c r="AE3" s="690"/>
      <c r="AF3" s="690"/>
      <c r="AG3" s="690"/>
      <c r="AH3" s="690"/>
      <c r="AI3" s="691"/>
      <c r="AJ3" s="690"/>
      <c r="AK3" s="690"/>
      <c r="AL3" s="690"/>
      <c r="AM3" s="690"/>
      <c r="AN3" s="689"/>
      <c r="AO3" s="689"/>
      <c r="AP3" s="689"/>
      <c r="AQ3" s="689"/>
      <c r="AR3" s="689"/>
      <c r="AS3" s="689"/>
    </row>
    <row r="4" spans="1:45" s="21" customFormat="1" ht="14.25" customHeight="1" thickBot="1">
      <c r="A4" s="654"/>
      <c r="B4" s="655"/>
      <c r="C4" s="652"/>
      <c r="D4" s="852"/>
      <c r="E4" s="852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3"/>
      <c r="X4" s="853"/>
      <c r="Y4" s="854"/>
      <c r="Z4" s="562"/>
      <c r="AA4" s="565"/>
      <c r="AC4" s="692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692"/>
      <c r="AO4" s="692"/>
      <c r="AP4" s="692"/>
      <c r="AQ4" s="692"/>
      <c r="AR4" s="692"/>
      <c r="AS4" s="692"/>
    </row>
    <row r="5" spans="1:45" s="31" customFormat="1" ht="19.5" thickTop="1">
      <c r="A5" s="657"/>
      <c r="B5" s="653"/>
      <c r="C5" s="651"/>
      <c r="D5" s="855" t="s">
        <v>460</v>
      </c>
      <c r="E5" s="856" t="s">
        <v>460</v>
      </c>
      <c r="F5" s="857"/>
      <c r="G5" s="858"/>
      <c r="H5" s="859" t="s">
        <v>3</v>
      </c>
      <c r="I5" s="858"/>
      <c r="J5" s="858"/>
      <c r="K5" s="857"/>
      <c r="L5" s="858"/>
      <c r="M5" s="859" t="s">
        <v>4</v>
      </c>
      <c r="N5" s="858"/>
      <c r="O5" s="858"/>
      <c r="P5" s="860"/>
      <c r="Q5" s="861"/>
      <c r="R5" s="859" t="s">
        <v>5</v>
      </c>
      <c r="S5" s="861"/>
      <c r="T5" s="862"/>
      <c r="U5" s="861"/>
      <c r="V5" s="861"/>
      <c r="W5" s="859" t="s">
        <v>6</v>
      </c>
      <c r="X5" s="861"/>
      <c r="Y5" s="863"/>
      <c r="Z5" s="648"/>
      <c r="AA5" s="646"/>
      <c r="AB5" s="701"/>
      <c r="AC5" s="693"/>
      <c r="AD5" s="717"/>
      <c r="AE5" s="717"/>
      <c r="AF5" s="717"/>
      <c r="AG5" s="717"/>
      <c r="AH5" s="717"/>
      <c r="AI5" s="718"/>
      <c r="AJ5" s="717"/>
      <c r="AK5" s="717"/>
      <c r="AL5" s="717"/>
      <c r="AM5" s="717"/>
      <c r="AN5" s="694"/>
      <c r="AO5" s="694"/>
      <c r="AP5" s="694"/>
      <c r="AQ5" s="694"/>
      <c r="AR5" s="694"/>
      <c r="AS5" s="694"/>
    </row>
    <row r="6" spans="1:45" s="31" customFormat="1" ht="21" customHeight="1">
      <c r="A6" s="656" t="s">
        <v>14</v>
      </c>
      <c r="B6" s="557" t="s">
        <v>514</v>
      </c>
      <c r="C6" s="969" t="s">
        <v>0</v>
      </c>
      <c r="D6" s="976" t="s">
        <v>476</v>
      </c>
      <c r="E6" s="855" t="s">
        <v>461</v>
      </c>
      <c r="F6" s="864" t="s">
        <v>460</v>
      </c>
      <c r="G6" s="865" t="s">
        <v>460</v>
      </c>
      <c r="H6" s="866"/>
      <c r="I6" s="867"/>
      <c r="J6" s="867"/>
      <c r="K6" s="868" t="s">
        <v>460</v>
      </c>
      <c r="L6" s="866" t="s">
        <v>460</v>
      </c>
      <c r="M6" s="866"/>
      <c r="N6" s="867"/>
      <c r="O6" s="869"/>
      <c r="P6" s="868" t="s">
        <v>460</v>
      </c>
      <c r="Q6" s="865" t="s">
        <v>460</v>
      </c>
      <c r="R6" s="866"/>
      <c r="S6" s="870"/>
      <c r="T6" s="870"/>
      <c r="U6" s="866" t="s">
        <v>460</v>
      </c>
      <c r="V6" s="868" t="s">
        <v>460</v>
      </c>
      <c r="W6" s="866"/>
      <c r="X6" s="869"/>
      <c r="Y6" s="870"/>
      <c r="Z6" s="650" t="s">
        <v>337</v>
      </c>
      <c r="AA6" s="553" t="s">
        <v>452</v>
      </c>
      <c r="AB6" s="702" t="s">
        <v>338</v>
      </c>
      <c r="AC6" s="719"/>
      <c r="AD6" s="720"/>
      <c r="AE6" s="721"/>
      <c r="AF6" s="721"/>
      <c r="AG6" s="721"/>
      <c r="AH6" s="721"/>
      <c r="AI6" s="967"/>
      <c r="AJ6" s="967"/>
      <c r="AK6" s="967"/>
      <c r="AL6" s="967"/>
      <c r="AM6" s="967"/>
      <c r="AN6" s="694"/>
      <c r="AO6" s="694"/>
      <c r="AP6" s="694"/>
      <c r="AQ6" s="694"/>
      <c r="AR6" s="694"/>
      <c r="AS6" s="694"/>
    </row>
    <row r="7" spans="1:45" s="41" customFormat="1" ht="19.5" thickBot="1">
      <c r="A7" s="658" t="s">
        <v>18</v>
      </c>
      <c r="B7" s="558"/>
      <c r="C7" s="975"/>
      <c r="D7" s="977"/>
      <c r="E7" s="915" t="s">
        <v>475</v>
      </c>
      <c r="F7" s="871" t="s">
        <v>7</v>
      </c>
      <c r="G7" s="871" t="s">
        <v>461</v>
      </c>
      <c r="H7" s="871" t="s">
        <v>462</v>
      </c>
      <c r="I7" s="871" t="s">
        <v>463</v>
      </c>
      <c r="J7" s="871" t="s">
        <v>464</v>
      </c>
      <c r="K7" s="871" t="s">
        <v>8</v>
      </c>
      <c r="L7" s="871" t="s">
        <v>461</v>
      </c>
      <c r="M7" s="871" t="s">
        <v>465</v>
      </c>
      <c r="N7" s="916" t="s">
        <v>468</v>
      </c>
      <c r="O7" s="871" t="s">
        <v>466</v>
      </c>
      <c r="P7" s="871" t="s">
        <v>9</v>
      </c>
      <c r="Q7" s="871" t="s">
        <v>461</v>
      </c>
      <c r="R7" s="871" t="s">
        <v>467</v>
      </c>
      <c r="S7" s="871" t="s">
        <v>469</v>
      </c>
      <c r="T7" s="871" t="s">
        <v>470</v>
      </c>
      <c r="U7" s="872" t="s">
        <v>10</v>
      </c>
      <c r="V7" s="871" t="s">
        <v>461</v>
      </c>
      <c r="W7" s="872" t="s">
        <v>471</v>
      </c>
      <c r="X7" s="872" t="s">
        <v>472</v>
      </c>
      <c r="Y7" s="872" t="s">
        <v>473</v>
      </c>
      <c r="Z7" s="649"/>
      <c r="AA7" s="554"/>
      <c r="AB7" s="703"/>
      <c r="AC7" s="722"/>
      <c r="AD7" s="723"/>
      <c r="AE7" s="723"/>
      <c r="AF7" s="723"/>
      <c r="AG7" s="723"/>
      <c r="AH7" s="723"/>
      <c r="AI7" s="967"/>
      <c r="AJ7" s="967"/>
      <c r="AK7" s="967"/>
      <c r="AL7" s="967"/>
      <c r="AM7" s="967"/>
      <c r="AN7" s="695"/>
      <c r="AO7" s="695"/>
      <c r="AP7" s="695"/>
      <c r="AQ7" s="695"/>
      <c r="AR7" s="695"/>
      <c r="AS7" s="695"/>
    </row>
    <row r="8" spans="1:45" s="41" customFormat="1" ht="23.25" customHeight="1" hidden="1" thickBot="1" thickTop="1">
      <c r="A8" s="42"/>
      <c r="B8" s="968"/>
      <c r="C8" s="969"/>
      <c r="D8" s="968"/>
      <c r="E8" s="968"/>
      <c r="F8" s="968"/>
      <c r="G8" s="968"/>
      <c r="H8" s="968"/>
      <c r="I8" s="968"/>
      <c r="J8" s="968"/>
      <c r="K8" s="968"/>
      <c r="L8" s="968"/>
      <c r="M8" s="968"/>
      <c r="N8" s="968"/>
      <c r="O8" s="968"/>
      <c r="P8" s="968"/>
      <c r="Q8" s="970"/>
      <c r="R8" s="970"/>
      <c r="S8" s="970"/>
      <c r="T8" s="970"/>
      <c r="U8" s="970"/>
      <c r="V8" s="633"/>
      <c r="W8" s="633"/>
      <c r="X8" s="633"/>
      <c r="Y8" s="633"/>
      <c r="Z8" s="563"/>
      <c r="AA8" s="554"/>
      <c r="AB8" s="704"/>
      <c r="AC8" s="722"/>
      <c r="AD8" s="724"/>
      <c r="AE8" s="724"/>
      <c r="AF8" s="724"/>
      <c r="AG8" s="724"/>
      <c r="AH8" s="724"/>
      <c r="AI8" s="724"/>
      <c r="AJ8" s="724"/>
      <c r="AK8" s="724"/>
      <c r="AL8" s="724"/>
      <c r="AM8" s="724"/>
      <c r="AN8" s="695"/>
      <c r="AO8" s="695"/>
      <c r="AP8" s="695"/>
      <c r="AQ8" s="695"/>
      <c r="AR8" s="695"/>
      <c r="AS8" s="695"/>
    </row>
    <row r="9" spans="1:45" s="56" customFormat="1" ht="19.5" hidden="1" thickTop="1">
      <c r="A9" s="574"/>
      <c r="B9" s="575" t="s">
        <v>26</v>
      </c>
      <c r="C9" s="645"/>
      <c r="D9" s="873"/>
      <c r="E9" s="873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5"/>
      <c r="R9" s="875"/>
      <c r="S9" s="875"/>
      <c r="T9" s="875"/>
      <c r="U9" s="875"/>
      <c r="V9" s="875"/>
      <c r="W9" s="875"/>
      <c r="X9" s="875"/>
      <c r="Y9" s="875"/>
      <c r="Z9" s="634"/>
      <c r="AA9" s="647"/>
      <c r="AB9" s="705"/>
      <c r="AC9" s="700"/>
      <c r="AD9" s="725"/>
      <c r="AE9" s="725"/>
      <c r="AF9" s="725"/>
      <c r="AG9" s="725"/>
      <c r="AH9" s="725"/>
      <c r="AI9" s="725"/>
      <c r="AJ9" s="725"/>
      <c r="AK9" s="725"/>
      <c r="AL9" s="725"/>
      <c r="AM9" s="725"/>
      <c r="AN9" s="696"/>
      <c r="AO9" s="696"/>
      <c r="AP9" s="696"/>
      <c r="AQ9" s="696"/>
      <c r="AR9" s="696"/>
      <c r="AS9" s="696"/>
    </row>
    <row r="10" spans="1:45" s="56" customFormat="1" ht="18.75" hidden="1">
      <c r="A10" s="576" t="s">
        <v>373</v>
      </c>
      <c r="B10" s="577" t="s">
        <v>374</v>
      </c>
      <c r="C10" s="644"/>
      <c r="D10" s="917"/>
      <c r="E10" s="917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W10" s="889"/>
      <c r="X10" s="889"/>
      <c r="Y10" s="889"/>
      <c r="Z10" s="566"/>
      <c r="AA10" s="579"/>
      <c r="AB10" s="706"/>
      <c r="AC10" s="700"/>
      <c r="AD10" s="726"/>
      <c r="AE10" s="726"/>
      <c r="AF10" s="726"/>
      <c r="AG10" s="726"/>
      <c r="AH10" s="726"/>
      <c r="AI10" s="727"/>
      <c r="AJ10" s="728"/>
      <c r="AK10" s="728"/>
      <c r="AL10" s="728"/>
      <c r="AM10" s="728"/>
      <c r="AN10" s="696"/>
      <c r="AO10" s="696"/>
      <c r="AP10" s="696"/>
      <c r="AQ10" s="696"/>
      <c r="AR10" s="696"/>
      <c r="AS10" s="696"/>
    </row>
    <row r="11" spans="1:45" s="56" customFormat="1" ht="18.75" hidden="1">
      <c r="A11" s="576"/>
      <c r="B11" s="541" t="s">
        <v>317</v>
      </c>
      <c r="C11" s="567"/>
      <c r="D11" s="876"/>
      <c r="E11" s="876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89"/>
      <c r="Z11" s="566"/>
      <c r="AA11" s="579"/>
      <c r="AB11" s="706"/>
      <c r="AC11" s="700"/>
      <c r="AD11" s="726"/>
      <c r="AE11" s="726"/>
      <c r="AF11" s="726"/>
      <c r="AG11" s="726"/>
      <c r="AH11" s="726"/>
      <c r="AI11" s="727"/>
      <c r="AJ11" s="728"/>
      <c r="AK11" s="728"/>
      <c r="AL11" s="728"/>
      <c r="AM11" s="728"/>
      <c r="AN11" s="696"/>
      <c r="AO11" s="696"/>
      <c r="AP11" s="696"/>
      <c r="AQ11" s="696"/>
      <c r="AR11" s="696"/>
      <c r="AS11" s="696"/>
    </row>
    <row r="12" spans="1:45" s="56" customFormat="1" ht="37.5" hidden="1">
      <c r="A12" s="576"/>
      <c r="B12" s="549" t="s">
        <v>375</v>
      </c>
      <c r="C12" s="568" t="s">
        <v>29</v>
      </c>
      <c r="D12" s="876">
        <v>3</v>
      </c>
      <c r="E12" s="917">
        <f aca="true" t="shared" si="0" ref="E12:E19">SUM(G12,L12,Q12,V12)</f>
        <v>0</v>
      </c>
      <c r="F12" s="889">
        <v>0</v>
      </c>
      <c r="G12" s="889">
        <f>SUM(H12:J12)</f>
        <v>0</v>
      </c>
      <c r="H12" s="889"/>
      <c r="I12" s="889"/>
      <c r="J12" s="889"/>
      <c r="K12" s="889">
        <v>3</v>
      </c>
      <c r="L12" s="889">
        <f>SUM(M12:O12)</f>
        <v>0</v>
      </c>
      <c r="M12" s="889"/>
      <c r="N12" s="889"/>
      <c r="O12" s="889"/>
      <c r="P12" s="889">
        <v>3</v>
      </c>
      <c r="Q12" s="889">
        <f>SUM(R12:T12)</f>
        <v>0</v>
      </c>
      <c r="R12" s="889"/>
      <c r="S12" s="889"/>
      <c r="T12" s="889"/>
      <c r="U12" s="889">
        <v>3</v>
      </c>
      <c r="V12" s="889">
        <f>SUM(W12:Y12)</f>
        <v>0</v>
      </c>
      <c r="W12" s="889"/>
      <c r="X12" s="889"/>
      <c r="Y12" s="889"/>
      <c r="Z12" s="566"/>
      <c r="AA12" s="579"/>
      <c r="AB12" s="706"/>
      <c r="AC12" s="700"/>
      <c r="AD12" s="726"/>
      <c r="AE12" s="726"/>
      <c r="AF12" s="726"/>
      <c r="AG12" s="726"/>
      <c r="AH12" s="726"/>
      <c r="AI12" s="727"/>
      <c r="AJ12" s="728"/>
      <c r="AK12" s="728"/>
      <c r="AL12" s="728"/>
      <c r="AM12" s="728"/>
      <c r="AN12" s="696"/>
      <c r="AO12" s="696"/>
      <c r="AP12" s="696"/>
      <c r="AQ12" s="696"/>
      <c r="AR12" s="696"/>
      <c r="AS12" s="696"/>
    </row>
    <row r="13" spans="1:45" s="56" customFormat="1" ht="18.75" hidden="1">
      <c r="A13" s="576"/>
      <c r="B13" s="542" t="s">
        <v>376</v>
      </c>
      <c r="C13" s="568"/>
      <c r="D13" s="876"/>
      <c r="E13" s="917">
        <f t="shared" si="0"/>
        <v>0</v>
      </c>
      <c r="F13" s="889"/>
      <c r="G13" s="889">
        <f aca="true" t="shared" si="1" ref="G13:G19">SUM(H13:J13)</f>
        <v>0</v>
      </c>
      <c r="H13" s="889"/>
      <c r="I13" s="889"/>
      <c r="J13" s="889"/>
      <c r="K13" s="889"/>
      <c r="L13" s="889">
        <f aca="true" t="shared" si="2" ref="L13:L19">SUM(M13:O13)</f>
        <v>0</v>
      </c>
      <c r="M13" s="889"/>
      <c r="N13" s="889"/>
      <c r="O13" s="889"/>
      <c r="P13" s="918" t="s">
        <v>377</v>
      </c>
      <c r="Q13" s="889">
        <f aca="true" t="shared" si="3" ref="Q13:Q19">SUM(R13:T13)</f>
        <v>0</v>
      </c>
      <c r="R13" s="918"/>
      <c r="S13" s="918"/>
      <c r="T13" s="918"/>
      <c r="U13" s="889"/>
      <c r="V13" s="889">
        <f aca="true" t="shared" si="4" ref="V13:V19">SUM(W13:Y13)</f>
        <v>0</v>
      </c>
      <c r="W13" s="918"/>
      <c r="X13" s="918"/>
      <c r="Y13" s="918"/>
      <c r="Z13" s="566"/>
      <c r="AA13" s="579"/>
      <c r="AB13" s="706"/>
      <c r="AC13" s="700"/>
      <c r="AD13" s="726"/>
      <c r="AE13" s="726"/>
      <c r="AF13" s="726"/>
      <c r="AG13" s="726"/>
      <c r="AH13" s="726"/>
      <c r="AI13" s="727"/>
      <c r="AJ13" s="728"/>
      <c r="AK13" s="728"/>
      <c r="AL13" s="728"/>
      <c r="AM13" s="728"/>
      <c r="AN13" s="696"/>
      <c r="AO13" s="696"/>
      <c r="AP13" s="696"/>
      <c r="AQ13" s="696"/>
      <c r="AR13" s="696"/>
      <c r="AS13" s="696"/>
    </row>
    <row r="14" spans="1:45" s="56" customFormat="1" ht="18.75" hidden="1">
      <c r="A14" s="576"/>
      <c r="B14" s="542" t="s">
        <v>378</v>
      </c>
      <c r="C14" s="568"/>
      <c r="D14" s="876"/>
      <c r="E14" s="917">
        <f t="shared" si="0"/>
        <v>0</v>
      </c>
      <c r="F14" s="889"/>
      <c r="G14" s="889">
        <f t="shared" si="1"/>
        <v>0</v>
      </c>
      <c r="H14" s="889"/>
      <c r="I14" s="889"/>
      <c r="J14" s="889"/>
      <c r="K14" s="889"/>
      <c r="L14" s="889">
        <f t="shared" si="2"/>
        <v>0</v>
      </c>
      <c r="M14" s="889"/>
      <c r="N14" s="889"/>
      <c r="O14" s="889"/>
      <c r="P14" s="918" t="s">
        <v>377</v>
      </c>
      <c r="Q14" s="889">
        <f t="shared" si="3"/>
        <v>0</v>
      </c>
      <c r="R14" s="918"/>
      <c r="S14" s="918"/>
      <c r="T14" s="918"/>
      <c r="U14" s="889"/>
      <c r="V14" s="889">
        <f t="shared" si="4"/>
        <v>0</v>
      </c>
      <c r="W14" s="918"/>
      <c r="X14" s="918"/>
      <c r="Y14" s="918"/>
      <c r="Z14" s="566"/>
      <c r="AA14" s="579"/>
      <c r="AB14" s="706"/>
      <c r="AC14" s="700"/>
      <c r="AD14" s="726"/>
      <c r="AE14" s="726"/>
      <c r="AF14" s="726"/>
      <c r="AG14" s="726"/>
      <c r="AH14" s="726"/>
      <c r="AI14" s="727"/>
      <c r="AJ14" s="728"/>
      <c r="AK14" s="728"/>
      <c r="AL14" s="728"/>
      <c r="AM14" s="728"/>
      <c r="AN14" s="696"/>
      <c r="AO14" s="696"/>
      <c r="AP14" s="696"/>
      <c r="AQ14" s="696"/>
      <c r="AR14" s="696"/>
      <c r="AS14" s="696"/>
    </row>
    <row r="15" spans="1:45" s="56" customFormat="1" ht="18.75" hidden="1">
      <c r="A15" s="576"/>
      <c r="B15" s="542" t="s">
        <v>379</v>
      </c>
      <c r="C15" s="568"/>
      <c r="D15" s="876"/>
      <c r="E15" s="917">
        <f t="shared" si="0"/>
        <v>0</v>
      </c>
      <c r="F15" s="889"/>
      <c r="G15" s="889">
        <f t="shared" si="1"/>
        <v>0</v>
      </c>
      <c r="H15" s="889"/>
      <c r="I15" s="889"/>
      <c r="J15" s="889"/>
      <c r="K15" s="918" t="s">
        <v>377</v>
      </c>
      <c r="L15" s="889">
        <f t="shared" si="2"/>
        <v>0</v>
      </c>
      <c r="M15" s="918"/>
      <c r="N15" s="918"/>
      <c r="O15" s="918"/>
      <c r="P15" s="918" t="s">
        <v>377</v>
      </c>
      <c r="Q15" s="889">
        <f t="shared" si="3"/>
        <v>0</v>
      </c>
      <c r="R15" s="918"/>
      <c r="S15" s="918"/>
      <c r="T15" s="918"/>
      <c r="U15" s="918" t="s">
        <v>377</v>
      </c>
      <c r="V15" s="889">
        <f t="shared" si="4"/>
        <v>0</v>
      </c>
      <c r="W15" s="918"/>
      <c r="X15" s="918"/>
      <c r="Y15" s="918"/>
      <c r="Z15" s="566"/>
      <c r="AA15" s="579"/>
      <c r="AB15" s="706"/>
      <c r="AC15" s="700"/>
      <c r="AD15" s="726"/>
      <c r="AE15" s="726"/>
      <c r="AF15" s="726"/>
      <c r="AG15" s="726"/>
      <c r="AH15" s="726"/>
      <c r="AI15" s="727"/>
      <c r="AJ15" s="728"/>
      <c r="AK15" s="728"/>
      <c r="AL15" s="728"/>
      <c r="AM15" s="728"/>
      <c r="AN15" s="696"/>
      <c r="AO15" s="696"/>
      <c r="AP15" s="696"/>
      <c r="AQ15" s="696"/>
      <c r="AR15" s="696"/>
      <c r="AS15" s="696"/>
    </row>
    <row r="16" spans="1:45" s="56" customFormat="1" ht="18.75" hidden="1">
      <c r="A16" s="576"/>
      <c r="B16" s="542" t="s">
        <v>380</v>
      </c>
      <c r="C16" s="568"/>
      <c r="D16" s="876"/>
      <c r="E16" s="917">
        <f t="shared" si="0"/>
        <v>0</v>
      </c>
      <c r="F16" s="889"/>
      <c r="G16" s="889">
        <f t="shared" si="1"/>
        <v>0</v>
      </c>
      <c r="H16" s="889"/>
      <c r="I16" s="889"/>
      <c r="J16" s="889"/>
      <c r="K16" s="889"/>
      <c r="L16" s="889">
        <f t="shared" si="2"/>
        <v>0</v>
      </c>
      <c r="M16" s="889"/>
      <c r="N16" s="889"/>
      <c r="O16" s="889"/>
      <c r="P16" s="889"/>
      <c r="Q16" s="889">
        <f t="shared" si="3"/>
        <v>0</v>
      </c>
      <c r="R16" s="889"/>
      <c r="S16" s="889"/>
      <c r="T16" s="889"/>
      <c r="U16" s="918" t="s">
        <v>377</v>
      </c>
      <c r="V16" s="889">
        <f t="shared" si="4"/>
        <v>0</v>
      </c>
      <c r="W16" s="889"/>
      <c r="X16" s="889"/>
      <c r="Y16" s="889"/>
      <c r="Z16" s="566"/>
      <c r="AA16" s="579"/>
      <c r="AB16" s="706"/>
      <c r="AC16" s="700"/>
      <c r="AD16" s="726"/>
      <c r="AE16" s="726"/>
      <c r="AF16" s="726"/>
      <c r="AG16" s="726"/>
      <c r="AH16" s="726"/>
      <c r="AI16" s="727"/>
      <c r="AJ16" s="728"/>
      <c r="AK16" s="728"/>
      <c r="AL16" s="728"/>
      <c r="AM16" s="728"/>
      <c r="AN16" s="696"/>
      <c r="AO16" s="696"/>
      <c r="AP16" s="696"/>
      <c r="AQ16" s="696"/>
      <c r="AR16" s="696"/>
      <c r="AS16" s="696"/>
    </row>
    <row r="17" spans="1:45" s="56" customFormat="1" ht="18.75" hidden="1">
      <c r="A17" s="576"/>
      <c r="B17" s="542" t="s">
        <v>318</v>
      </c>
      <c r="C17" s="568"/>
      <c r="D17" s="876"/>
      <c r="E17" s="917">
        <f t="shared" si="0"/>
        <v>0</v>
      </c>
      <c r="F17" s="889"/>
      <c r="G17" s="889">
        <f t="shared" si="1"/>
        <v>0</v>
      </c>
      <c r="H17" s="889"/>
      <c r="I17" s="889"/>
      <c r="J17" s="889"/>
      <c r="K17" s="918" t="s">
        <v>377</v>
      </c>
      <c r="L17" s="889">
        <f t="shared" si="2"/>
        <v>0</v>
      </c>
      <c r="M17" s="918"/>
      <c r="N17" s="918"/>
      <c r="O17" s="918"/>
      <c r="P17" s="889"/>
      <c r="Q17" s="889">
        <f t="shared" si="3"/>
        <v>0</v>
      </c>
      <c r="R17" s="889"/>
      <c r="S17" s="889"/>
      <c r="T17" s="889"/>
      <c r="U17" s="889"/>
      <c r="V17" s="889">
        <f t="shared" si="4"/>
        <v>0</v>
      </c>
      <c r="W17" s="889"/>
      <c r="X17" s="889"/>
      <c r="Y17" s="889"/>
      <c r="Z17" s="566"/>
      <c r="AA17" s="579"/>
      <c r="AB17" s="706"/>
      <c r="AC17" s="700"/>
      <c r="AD17" s="726"/>
      <c r="AE17" s="726"/>
      <c r="AF17" s="726"/>
      <c r="AG17" s="726"/>
      <c r="AH17" s="726"/>
      <c r="AI17" s="727"/>
      <c r="AJ17" s="728"/>
      <c r="AK17" s="728"/>
      <c r="AL17" s="728"/>
      <c r="AM17" s="728"/>
      <c r="AN17" s="696"/>
      <c r="AO17" s="696"/>
      <c r="AP17" s="696"/>
      <c r="AQ17" s="696"/>
      <c r="AR17" s="696"/>
      <c r="AS17" s="696"/>
    </row>
    <row r="18" spans="1:45" s="56" customFormat="1" ht="18.75" hidden="1">
      <c r="A18" s="580"/>
      <c r="B18" s="581" t="s">
        <v>381</v>
      </c>
      <c r="C18" s="578"/>
      <c r="D18" s="917"/>
      <c r="E18" s="917">
        <f t="shared" si="0"/>
        <v>0</v>
      </c>
      <c r="F18" s="889"/>
      <c r="G18" s="889">
        <f t="shared" si="1"/>
        <v>0</v>
      </c>
      <c r="H18" s="889"/>
      <c r="I18" s="889"/>
      <c r="J18" s="889"/>
      <c r="K18" s="889"/>
      <c r="L18" s="889">
        <f t="shared" si="2"/>
        <v>0</v>
      </c>
      <c r="M18" s="889"/>
      <c r="N18" s="889"/>
      <c r="O18" s="889"/>
      <c r="P18" s="889"/>
      <c r="Q18" s="889">
        <f t="shared" si="3"/>
        <v>0</v>
      </c>
      <c r="R18" s="889"/>
      <c r="S18" s="889"/>
      <c r="T18" s="889"/>
      <c r="U18" s="889"/>
      <c r="V18" s="889">
        <f t="shared" si="4"/>
        <v>0</v>
      </c>
      <c r="W18" s="889"/>
      <c r="X18" s="889"/>
      <c r="Y18" s="889"/>
      <c r="Z18" s="566"/>
      <c r="AA18" s="579"/>
      <c r="AB18" s="706"/>
      <c r="AC18" s="700"/>
      <c r="AD18" s="729"/>
      <c r="AE18" s="729"/>
      <c r="AF18" s="729"/>
      <c r="AG18" s="729"/>
      <c r="AH18" s="730"/>
      <c r="AI18" s="727"/>
      <c r="AJ18" s="731"/>
      <c r="AK18" s="731"/>
      <c r="AL18" s="731"/>
      <c r="AM18" s="731"/>
      <c r="AN18" s="696"/>
      <c r="AO18" s="696"/>
      <c r="AP18" s="696"/>
      <c r="AQ18" s="696"/>
      <c r="AR18" s="696"/>
      <c r="AS18" s="696"/>
    </row>
    <row r="19" spans="1:45" s="56" customFormat="1" ht="18.75" hidden="1">
      <c r="A19" s="580"/>
      <c r="B19" s="582" t="s">
        <v>33</v>
      </c>
      <c r="C19" s="578"/>
      <c r="D19" s="917"/>
      <c r="E19" s="917">
        <f t="shared" si="0"/>
        <v>0</v>
      </c>
      <c r="F19" s="889"/>
      <c r="G19" s="889">
        <f t="shared" si="1"/>
        <v>0</v>
      </c>
      <c r="H19" s="889"/>
      <c r="I19" s="889"/>
      <c r="J19" s="889"/>
      <c r="K19" s="889"/>
      <c r="L19" s="889">
        <f t="shared" si="2"/>
        <v>0</v>
      </c>
      <c r="M19" s="889"/>
      <c r="N19" s="889"/>
      <c r="O19" s="889"/>
      <c r="P19" s="889"/>
      <c r="Q19" s="889">
        <f t="shared" si="3"/>
        <v>0</v>
      </c>
      <c r="R19" s="889"/>
      <c r="S19" s="889"/>
      <c r="T19" s="889"/>
      <c r="U19" s="889"/>
      <c r="V19" s="889">
        <f t="shared" si="4"/>
        <v>0</v>
      </c>
      <c r="W19" s="889"/>
      <c r="X19" s="889"/>
      <c r="Y19" s="889"/>
      <c r="Z19" s="566"/>
      <c r="AA19" s="579"/>
      <c r="AB19" s="706"/>
      <c r="AC19" s="700"/>
      <c r="AD19" s="729"/>
      <c r="AE19" s="729"/>
      <c r="AF19" s="729"/>
      <c r="AG19" s="729"/>
      <c r="AH19" s="696"/>
      <c r="AI19" s="696"/>
      <c r="AJ19" s="732"/>
      <c r="AK19" s="732"/>
      <c r="AL19" s="732"/>
      <c r="AM19" s="732"/>
      <c r="AN19" s="696"/>
      <c r="AO19" s="696"/>
      <c r="AP19" s="696"/>
      <c r="AQ19" s="696"/>
      <c r="AR19" s="696"/>
      <c r="AS19" s="696"/>
    </row>
    <row r="20" spans="1:45" s="57" customFormat="1" ht="18.75" hidden="1">
      <c r="A20" s="583"/>
      <c r="B20" s="666" t="s">
        <v>382</v>
      </c>
      <c r="C20" s="578" t="s">
        <v>35</v>
      </c>
      <c r="D20" s="917">
        <v>12484</v>
      </c>
      <c r="E20" s="917">
        <f aca="true" t="shared" si="5" ref="E20:E35">SUM(G20,L20,Q20,V20)</f>
        <v>0</v>
      </c>
      <c r="F20" s="919">
        <v>3121</v>
      </c>
      <c r="G20" s="919">
        <f>SUM(G21+G26,G27,G30,G36,G37,G38,G39,G43,G46)</f>
        <v>0</v>
      </c>
      <c r="H20" s="919">
        <f>SUM(H21+H26,H27,H30,H36,H37,H38,H39,H43,H46)</f>
        <v>0</v>
      </c>
      <c r="I20" s="919">
        <f>SUM(I21+I26,I27,I30,I36,I37,I38,I39,I43,I46)</f>
        <v>0</v>
      </c>
      <c r="J20" s="919">
        <f>SUM(J21+J26,J27,J30,J36,J37,J38,J39,J43,J46)</f>
        <v>0</v>
      </c>
      <c r="K20" s="919">
        <v>3121</v>
      </c>
      <c r="L20" s="919">
        <f>SUM(L21+L26,L27,L30,L36,L37,L38,L39,L43,L46)</f>
        <v>0</v>
      </c>
      <c r="M20" s="919">
        <f>SUM(M21+M26,M27,M30,M36,M37,M38,M39,M43,M46)</f>
        <v>0</v>
      </c>
      <c r="N20" s="919">
        <f>SUM(N21+N26,N27,N30,N36,N37,N38,N39,N43,N46)</f>
        <v>0</v>
      </c>
      <c r="O20" s="919">
        <f>SUM(O21+O26,O27,O30,O36,O37,O38,O39,O43,O46)</f>
        <v>0</v>
      </c>
      <c r="P20" s="919">
        <v>3121</v>
      </c>
      <c r="Q20" s="919">
        <f>SUM(Q21+Q26,Q27,Q30,Q36,Q37,Q38,Q39,Q43,Q46)</f>
        <v>0</v>
      </c>
      <c r="R20" s="919">
        <f>SUM(R21+R26,R27,R30,R36,R37,R38,R39,R43,R46)</f>
        <v>0</v>
      </c>
      <c r="S20" s="919">
        <f>SUM(S21+S26,S27,S30,S36,S37,S38,S39,S43,S46)</f>
        <v>0</v>
      </c>
      <c r="T20" s="919">
        <f>SUM(T21+T26,T27,T30,T36,T37,T38,T39,T43,T46)</f>
        <v>0</v>
      </c>
      <c r="U20" s="919">
        <v>3121</v>
      </c>
      <c r="V20" s="919">
        <f>SUM(V21+V26,V27,V30,V36,V37,V38,V39,V43,V46)</f>
        <v>0</v>
      </c>
      <c r="W20" s="919">
        <f>SUM(W21+W26,W27,W30,W36,W37,W38,W39,W43,W46)</f>
        <v>0</v>
      </c>
      <c r="X20" s="919">
        <f>SUM(X21+X26,X27,X30,X36,X37,X38,X39,X43,X46)</f>
        <v>0</v>
      </c>
      <c r="Y20" s="919">
        <f>SUM(Y21+Y26,Y27,Y30,Y36,Y37,Y38,Y39,Y43,Y46)</f>
        <v>0</v>
      </c>
      <c r="Z20" s="637"/>
      <c r="AA20" s="579" t="s">
        <v>449</v>
      </c>
      <c r="AB20" s="706" t="s">
        <v>340</v>
      </c>
      <c r="AC20" s="700"/>
      <c r="AD20" s="733"/>
      <c r="AE20" s="734"/>
      <c r="AF20" s="735"/>
      <c r="AG20" s="733"/>
      <c r="AH20" s="736"/>
      <c r="AI20" s="737"/>
      <c r="AJ20" s="737"/>
      <c r="AK20" s="737"/>
      <c r="AL20" s="737"/>
      <c r="AM20" s="737"/>
      <c r="AN20" s="697"/>
      <c r="AO20" s="697"/>
      <c r="AP20" s="697"/>
      <c r="AQ20" s="697"/>
      <c r="AR20" s="697"/>
      <c r="AS20" s="697"/>
    </row>
    <row r="21" spans="1:45" s="57" customFormat="1" ht="18.75" hidden="1">
      <c r="A21" s="585"/>
      <c r="B21" s="666" t="s">
        <v>200</v>
      </c>
      <c r="C21" s="578" t="s">
        <v>35</v>
      </c>
      <c r="D21" s="917">
        <v>10800</v>
      </c>
      <c r="E21" s="917">
        <f t="shared" si="5"/>
        <v>0</v>
      </c>
      <c r="F21" s="919">
        <f aca="true" t="shared" si="6" ref="F21:Y21">SUM(F22:F25)</f>
        <v>0</v>
      </c>
      <c r="G21" s="919">
        <f t="shared" si="6"/>
        <v>0</v>
      </c>
      <c r="H21" s="919">
        <f t="shared" si="6"/>
        <v>0</v>
      </c>
      <c r="I21" s="919">
        <f t="shared" si="6"/>
        <v>0</v>
      </c>
      <c r="J21" s="919">
        <f t="shared" si="6"/>
        <v>0</v>
      </c>
      <c r="K21" s="919">
        <f t="shared" si="6"/>
        <v>0</v>
      </c>
      <c r="L21" s="919">
        <f t="shared" si="6"/>
        <v>0</v>
      </c>
      <c r="M21" s="919">
        <f t="shared" si="6"/>
        <v>0</v>
      </c>
      <c r="N21" s="919">
        <f t="shared" si="6"/>
        <v>0</v>
      </c>
      <c r="O21" s="919">
        <f t="shared" si="6"/>
        <v>0</v>
      </c>
      <c r="P21" s="919">
        <f t="shared" si="6"/>
        <v>0</v>
      </c>
      <c r="Q21" s="919">
        <f t="shared" si="6"/>
        <v>0</v>
      </c>
      <c r="R21" s="919">
        <f t="shared" si="6"/>
        <v>0</v>
      </c>
      <c r="S21" s="919">
        <f t="shared" si="6"/>
        <v>0</v>
      </c>
      <c r="T21" s="919">
        <f t="shared" si="6"/>
        <v>0</v>
      </c>
      <c r="U21" s="919">
        <f t="shared" si="6"/>
        <v>0</v>
      </c>
      <c r="V21" s="919">
        <f t="shared" si="6"/>
        <v>0</v>
      </c>
      <c r="W21" s="919">
        <f t="shared" si="6"/>
        <v>0</v>
      </c>
      <c r="X21" s="919">
        <f t="shared" si="6"/>
        <v>0</v>
      </c>
      <c r="Y21" s="919">
        <f t="shared" si="6"/>
        <v>0</v>
      </c>
      <c r="Z21" s="637"/>
      <c r="AA21" s="579" t="s">
        <v>474</v>
      </c>
      <c r="AB21" s="706" t="s">
        <v>340</v>
      </c>
      <c r="AC21" s="700"/>
      <c r="AD21" s="733"/>
      <c r="AE21" s="738"/>
      <c r="AF21" s="733"/>
      <c r="AG21" s="733"/>
      <c r="AH21" s="736"/>
      <c r="AI21" s="739"/>
      <c r="AJ21" s="728"/>
      <c r="AK21" s="728"/>
      <c r="AL21" s="728"/>
      <c r="AM21" s="728"/>
      <c r="AN21" s="697"/>
      <c r="AO21" s="697"/>
      <c r="AP21" s="697"/>
      <c r="AQ21" s="697"/>
      <c r="AR21" s="697"/>
      <c r="AS21" s="697"/>
    </row>
    <row r="22" spans="1:45" s="57" customFormat="1" ht="18.75" hidden="1">
      <c r="A22" s="803"/>
      <c r="B22" s="808" t="s">
        <v>248</v>
      </c>
      <c r="C22" s="567" t="s">
        <v>35</v>
      </c>
      <c r="D22" s="876"/>
      <c r="E22" s="917">
        <f t="shared" si="5"/>
        <v>0</v>
      </c>
      <c r="F22" s="877"/>
      <c r="G22" s="877">
        <f>SUM(H22:J22)</f>
        <v>0</v>
      </c>
      <c r="H22" s="877"/>
      <c r="I22" s="877"/>
      <c r="J22" s="877"/>
      <c r="K22" s="877"/>
      <c r="L22" s="877">
        <f>SUM(M22:O22)</f>
        <v>0</v>
      </c>
      <c r="M22" s="877"/>
      <c r="N22" s="877"/>
      <c r="O22" s="877"/>
      <c r="P22" s="877"/>
      <c r="Q22" s="877">
        <f>SUM(R22:T22)</f>
        <v>0</v>
      </c>
      <c r="R22" s="877"/>
      <c r="S22" s="877"/>
      <c r="T22" s="877"/>
      <c r="U22" s="877"/>
      <c r="V22" s="877">
        <f>SUM(W22:Y22)</f>
        <v>0</v>
      </c>
      <c r="W22" s="877"/>
      <c r="X22" s="877"/>
      <c r="Y22" s="877"/>
      <c r="Z22" s="637" t="s">
        <v>268</v>
      </c>
      <c r="AA22" s="579"/>
      <c r="AB22" s="706" t="s">
        <v>350</v>
      </c>
      <c r="AC22" s="700"/>
      <c r="AD22" s="733"/>
      <c r="AE22" s="738"/>
      <c r="AF22" s="733"/>
      <c r="AG22" s="733"/>
      <c r="AH22" s="736"/>
      <c r="AI22" s="739"/>
      <c r="AJ22" s="728"/>
      <c r="AK22" s="728"/>
      <c r="AL22" s="728"/>
      <c r="AM22" s="728"/>
      <c r="AN22" s="697"/>
      <c r="AO22" s="697"/>
      <c r="AP22" s="697"/>
      <c r="AQ22" s="697"/>
      <c r="AR22" s="697"/>
      <c r="AS22" s="697"/>
    </row>
    <row r="23" spans="1:45" s="57" customFormat="1" ht="18.75" hidden="1">
      <c r="A23" s="803"/>
      <c r="B23" s="808" t="s">
        <v>249</v>
      </c>
      <c r="C23" s="567" t="s">
        <v>35</v>
      </c>
      <c r="D23" s="876"/>
      <c r="E23" s="917">
        <f t="shared" si="5"/>
        <v>0</v>
      </c>
      <c r="F23" s="877"/>
      <c r="G23" s="877">
        <f>SUM(H23:J23)</f>
        <v>0</v>
      </c>
      <c r="H23" s="877"/>
      <c r="I23" s="877"/>
      <c r="J23" s="877"/>
      <c r="K23" s="877"/>
      <c r="L23" s="877">
        <f>SUM(M23:O23)</f>
        <v>0</v>
      </c>
      <c r="M23" s="877"/>
      <c r="N23" s="877"/>
      <c r="O23" s="877"/>
      <c r="P23" s="877"/>
      <c r="Q23" s="877">
        <f>SUM(R23:T23)</f>
        <v>0</v>
      </c>
      <c r="R23" s="877"/>
      <c r="S23" s="877"/>
      <c r="T23" s="877"/>
      <c r="U23" s="877"/>
      <c r="V23" s="877">
        <f>SUM(W23:Y23)</f>
        <v>0</v>
      </c>
      <c r="W23" s="877"/>
      <c r="X23" s="877"/>
      <c r="Y23" s="877"/>
      <c r="Z23" s="637" t="s">
        <v>268</v>
      </c>
      <c r="AA23" s="579"/>
      <c r="AB23" s="706" t="s">
        <v>350</v>
      </c>
      <c r="AC23" s="700"/>
      <c r="AD23" s="733"/>
      <c r="AE23" s="738"/>
      <c r="AF23" s="733"/>
      <c r="AG23" s="733"/>
      <c r="AH23" s="736"/>
      <c r="AI23" s="739"/>
      <c r="AJ23" s="728"/>
      <c r="AK23" s="728"/>
      <c r="AL23" s="728"/>
      <c r="AM23" s="728"/>
      <c r="AN23" s="697"/>
      <c r="AO23" s="697"/>
      <c r="AP23" s="697"/>
      <c r="AQ23" s="697"/>
      <c r="AR23" s="697"/>
      <c r="AS23" s="697"/>
    </row>
    <row r="24" spans="1:45" s="57" customFormat="1" ht="18.75" hidden="1">
      <c r="A24" s="803"/>
      <c r="B24" s="808" t="s">
        <v>250</v>
      </c>
      <c r="C24" s="567" t="s">
        <v>35</v>
      </c>
      <c r="D24" s="876"/>
      <c r="E24" s="917">
        <f t="shared" si="5"/>
        <v>0</v>
      </c>
      <c r="F24" s="877"/>
      <c r="G24" s="877">
        <f>SUM(H24:J24)</f>
        <v>0</v>
      </c>
      <c r="H24" s="877"/>
      <c r="I24" s="877"/>
      <c r="J24" s="877"/>
      <c r="K24" s="877"/>
      <c r="L24" s="877">
        <f>SUM(M24:O24)</f>
        <v>0</v>
      </c>
      <c r="M24" s="877"/>
      <c r="N24" s="877"/>
      <c r="O24" s="877"/>
      <c r="P24" s="877"/>
      <c r="Q24" s="877">
        <f>SUM(R24:T24)</f>
        <v>0</v>
      </c>
      <c r="R24" s="877"/>
      <c r="S24" s="877"/>
      <c r="T24" s="877"/>
      <c r="U24" s="877"/>
      <c r="V24" s="877">
        <f>SUM(W24:Y24)</f>
        <v>0</v>
      </c>
      <c r="W24" s="877"/>
      <c r="X24" s="877"/>
      <c r="Y24" s="877"/>
      <c r="Z24" s="637" t="s">
        <v>268</v>
      </c>
      <c r="AA24" s="579"/>
      <c r="AB24" s="706" t="s">
        <v>350</v>
      </c>
      <c r="AC24" s="700"/>
      <c r="AD24" s="733"/>
      <c r="AE24" s="738"/>
      <c r="AF24" s="733"/>
      <c r="AG24" s="733"/>
      <c r="AH24" s="736"/>
      <c r="AI24" s="739"/>
      <c r="AJ24" s="728"/>
      <c r="AK24" s="728"/>
      <c r="AL24" s="728"/>
      <c r="AM24" s="728"/>
      <c r="AN24" s="697"/>
      <c r="AO24" s="697"/>
      <c r="AP24" s="697"/>
      <c r="AQ24" s="697"/>
      <c r="AR24" s="697"/>
      <c r="AS24" s="697"/>
    </row>
    <row r="25" spans="1:45" s="57" customFormat="1" ht="18.75" hidden="1">
      <c r="A25" s="803"/>
      <c r="B25" s="808" t="s">
        <v>261</v>
      </c>
      <c r="C25" s="567" t="s">
        <v>35</v>
      </c>
      <c r="D25" s="876"/>
      <c r="E25" s="917">
        <f t="shared" si="5"/>
        <v>0</v>
      </c>
      <c r="F25" s="877"/>
      <c r="G25" s="877">
        <f>SUM(H25:J25)</f>
        <v>0</v>
      </c>
      <c r="H25" s="877"/>
      <c r="I25" s="877"/>
      <c r="J25" s="877"/>
      <c r="K25" s="877"/>
      <c r="L25" s="877">
        <f>SUM(M25:O25)</f>
        <v>0</v>
      </c>
      <c r="M25" s="877"/>
      <c r="N25" s="877"/>
      <c r="O25" s="877"/>
      <c r="P25" s="877"/>
      <c r="Q25" s="877">
        <f>SUM(R25:T25)</f>
        <v>0</v>
      </c>
      <c r="R25" s="877"/>
      <c r="S25" s="877"/>
      <c r="T25" s="877"/>
      <c r="U25" s="877"/>
      <c r="V25" s="877">
        <f>SUM(W25:Y25)</f>
        <v>0</v>
      </c>
      <c r="W25" s="877"/>
      <c r="X25" s="877"/>
      <c r="Y25" s="877"/>
      <c r="Z25" s="637" t="s">
        <v>268</v>
      </c>
      <c r="AA25" s="579"/>
      <c r="AB25" s="706" t="s">
        <v>350</v>
      </c>
      <c r="AC25" s="700"/>
      <c r="AD25" s="733"/>
      <c r="AE25" s="738"/>
      <c r="AF25" s="733"/>
      <c r="AG25" s="733"/>
      <c r="AH25" s="736"/>
      <c r="AI25" s="739"/>
      <c r="AJ25" s="728"/>
      <c r="AK25" s="728"/>
      <c r="AL25" s="728"/>
      <c r="AM25" s="728"/>
      <c r="AN25" s="697"/>
      <c r="AO25" s="697"/>
      <c r="AP25" s="697"/>
      <c r="AQ25" s="697"/>
      <c r="AR25" s="697"/>
      <c r="AS25" s="697"/>
    </row>
    <row r="26" spans="1:45" s="57" customFormat="1" ht="18.75" hidden="1">
      <c r="A26" s="585"/>
      <c r="B26" s="666" t="s">
        <v>201</v>
      </c>
      <c r="C26" s="578" t="s">
        <v>35</v>
      </c>
      <c r="D26" s="917">
        <v>22</v>
      </c>
      <c r="E26" s="917">
        <f t="shared" si="5"/>
        <v>0</v>
      </c>
      <c r="F26" s="919"/>
      <c r="G26" s="919">
        <f>SUM(H26:J26)</f>
        <v>0</v>
      </c>
      <c r="H26" s="919"/>
      <c r="I26" s="919"/>
      <c r="J26" s="919"/>
      <c r="K26" s="919"/>
      <c r="L26" s="919">
        <f>SUM(M26:O26)</f>
        <v>0</v>
      </c>
      <c r="M26" s="919"/>
      <c r="N26" s="919"/>
      <c r="O26" s="919"/>
      <c r="P26" s="919"/>
      <c r="Q26" s="919">
        <f>SUM(R26:T26)</f>
        <v>0</v>
      </c>
      <c r="R26" s="919"/>
      <c r="S26" s="919"/>
      <c r="T26" s="919"/>
      <c r="U26" s="919"/>
      <c r="V26" s="919">
        <f>SUM(W26:Y26)</f>
        <v>0</v>
      </c>
      <c r="W26" s="919"/>
      <c r="X26" s="919"/>
      <c r="Y26" s="919"/>
      <c r="Z26" s="637" t="s">
        <v>268</v>
      </c>
      <c r="AA26" s="579"/>
      <c r="AB26" s="706" t="s">
        <v>344</v>
      </c>
      <c r="AC26" s="700"/>
      <c r="AD26" s="733"/>
      <c r="AE26" s="738"/>
      <c r="AF26" s="733"/>
      <c r="AG26" s="733"/>
      <c r="AH26" s="736"/>
      <c r="AI26" s="739"/>
      <c r="AJ26" s="728"/>
      <c r="AK26" s="728"/>
      <c r="AL26" s="728"/>
      <c r="AM26" s="728"/>
      <c r="AN26" s="697"/>
      <c r="AO26" s="697"/>
      <c r="AP26" s="697"/>
      <c r="AQ26" s="697"/>
      <c r="AR26" s="697"/>
      <c r="AS26" s="697"/>
    </row>
    <row r="27" spans="1:45" s="57" customFormat="1" ht="18.75" hidden="1">
      <c r="A27" s="585"/>
      <c r="B27" s="666" t="s">
        <v>202</v>
      </c>
      <c r="C27" s="578" t="s">
        <v>35</v>
      </c>
      <c r="D27" s="917">
        <v>260</v>
      </c>
      <c r="E27" s="917">
        <f t="shared" si="5"/>
        <v>0</v>
      </c>
      <c r="F27" s="919">
        <f>SUM(F28:F29)</f>
        <v>0</v>
      </c>
      <c r="G27" s="919">
        <f>SUM(G28+G29)</f>
        <v>0</v>
      </c>
      <c r="H27" s="919">
        <f>SUM(H28+H29)</f>
        <v>0</v>
      </c>
      <c r="I27" s="919">
        <f>SUM(I28+I29)</f>
        <v>0</v>
      </c>
      <c r="J27" s="919">
        <f>SUM(J28+J29)</f>
        <v>0</v>
      </c>
      <c r="K27" s="919">
        <f>SUM(K28:K29)</f>
        <v>0</v>
      </c>
      <c r="L27" s="919">
        <f>SUM(L28+L29)</f>
        <v>0</v>
      </c>
      <c r="M27" s="919">
        <f>SUM(M28+M29)</f>
        <v>0</v>
      </c>
      <c r="N27" s="919">
        <f>SUM(N28+N29)</f>
        <v>0</v>
      </c>
      <c r="O27" s="919">
        <f>SUM(O28+O29)</f>
        <v>0</v>
      </c>
      <c r="P27" s="919">
        <f>SUM(P28:P29)</f>
        <v>0</v>
      </c>
      <c r="Q27" s="919">
        <f>SUM(Q28+Q29)</f>
        <v>0</v>
      </c>
      <c r="R27" s="919">
        <f>SUM(R28+R29)</f>
        <v>0</v>
      </c>
      <c r="S27" s="919">
        <f>SUM(S28+S29)</f>
        <v>0</v>
      </c>
      <c r="T27" s="919">
        <f>SUM(T28+T29)</f>
        <v>0</v>
      </c>
      <c r="U27" s="919">
        <f>SUM(U28:U29)</f>
        <v>0</v>
      </c>
      <c r="V27" s="919">
        <f>SUM(V28+V29)</f>
        <v>0</v>
      </c>
      <c r="W27" s="919">
        <f>SUM(W28+W29)</f>
        <v>0</v>
      </c>
      <c r="X27" s="919">
        <f>SUM(X28+X29)</f>
        <v>0</v>
      </c>
      <c r="Y27" s="919">
        <f>SUM(Y28+Y29)</f>
        <v>0</v>
      </c>
      <c r="Z27" s="637" t="s">
        <v>268</v>
      </c>
      <c r="AA27" s="579" t="s">
        <v>442</v>
      </c>
      <c r="AB27" s="706" t="s">
        <v>344</v>
      </c>
      <c r="AC27" s="700"/>
      <c r="AD27" s="733"/>
      <c r="AE27" s="738"/>
      <c r="AF27" s="733"/>
      <c r="AG27" s="733"/>
      <c r="AH27" s="736"/>
      <c r="AI27" s="739"/>
      <c r="AJ27" s="728"/>
      <c r="AK27" s="728"/>
      <c r="AL27" s="728"/>
      <c r="AM27" s="728"/>
      <c r="AN27" s="697"/>
      <c r="AO27" s="697"/>
      <c r="AP27" s="697"/>
      <c r="AQ27" s="697"/>
      <c r="AR27" s="697"/>
      <c r="AS27" s="697"/>
    </row>
    <row r="28" spans="1:45" s="57" customFormat="1" ht="18.75" hidden="1">
      <c r="A28" s="803"/>
      <c r="B28" s="808" t="s">
        <v>251</v>
      </c>
      <c r="C28" s="567" t="s">
        <v>35</v>
      </c>
      <c r="D28" s="876">
        <v>140</v>
      </c>
      <c r="E28" s="917">
        <f t="shared" si="5"/>
        <v>0</v>
      </c>
      <c r="F28" s="877"/>
      <c r="G28" s="877">
        <f>SUM(H28:J28)</f>
        <v>0</v>
      </c>
      <c r="H28" s="877"/>
      <c r="I28" s="877"/>
      <c r="J28" s="877"/>
      <c r="K28" s="877"/>
      <c r="L28" s="877">
        <f>SUM(M28:O28)</f>
        <v>0</v>
      </c>
      <c r="M28" s="877"/>
      <c r="N28" s="877"/>
      <c r="O28" s="877"/>
      <c r="P28" s="877"/>
      <c r="Q28" s="877">
        <f>SUM(R28:T28)</f>
        <v>0</v>
      </c>
      <c r="R28" s="877"/>
      <c r="S28" s="877"/>
      <c r="T28" s="877"/>
      <c r="U28" s="877"/>
      <c r="V28" s="877">
        <f>SUM(W28:Y28)</f>
        <v>0</v>
      </c>
      <c r="W28" s="877"/>
      <c r="X28" s="877"/>
      <c r="Y28" s="877"/>
      <c r="Z28" s="637" t="s">
        <v>268</v>
      </c>
      <c r="AA28" s="579"/>
      <c r="AB28" s="706" t="s">
        <v>350</v>
      </c>
      <c r="AC28" s="700"/>
      <c r="AD28" s="733"/>
      <c r="AE28" s="738"/>
      <c r="AF28" s="733"/>
      <c r="AG28" s="733"/>
      <c r="AH28" s="736"/>
      <c r="AI28" s="739"/>
      <c r="AJ28" s="728"/>
      <c r="AK28" s="728"/>
      <c r="AL28" s="728"/>
      <c r="AM28" s="728"/>
      <c r="AN28" s="697"/>
      <c r="AO28" s="697"/>
      <c r="AP28" s="697"/>
      <c r="AQ28" s="697"/>
      <c r="AR28" s="697"/>
      <c r="AS28" s="697"/>
    </row>
    <row r="29" spans="1:45" s="57" customFormat="1" ht="18.75" hidden="1">
      <c r="A29" s="803"/>
      <c r="B29" s="808" t="s">
        <v>252</v>
      </c>
      <c r="C29" s="567" t="s">
        <v>35</v>
      </c>
      <c r="D29" s="876">
        <v>120</v>
      </c>
      <c r="E29" s="917">
        <f t="shared" si="5"/>
        <v>0</v>
      </c>
      <c r="F29" s="877"/>
      <c r="G29" s="877">
        <f>SUM(H29:J29)</f>
        <v>0</v>
      </c>
      <c r="H29" s="877"/>
      <c r="I29" s="877"/>
      <c r="J29" s="877"/>
      <c r="K29" s="877"/>
      <c r="L29" s="877">
        <f>SUM(M29:O29)</f>
        <v>0</v>
      </c>
      <c r="M29" s="877"/>
      <c r="N29" s="877"/>
      <c r="O29" s="877"/>
      <c r="P29" s="877"/>
      <c r="Q29" s="877">
        <f>SUM(R29:T29)</f>
        <v>0</v>
      </c>
      <c r="R29" s="877"/>
      <c r="S29" s="877"/>
      <c r="T29" s="877"/>
      <c r="U29" s="877"/>
      <c r="V29" s="877">
        <f>SUM(W29:Y29)</f>
        <v>0</v>
      </c>
      <c r="W29" s="877"/>
      <c r="X29" s="877"/>
      <c r="Y29" s="877"/>
      <c r="Z29" s="637" t="s">
        <v>268</v>
      </c>
      <c r="AA29" s="579"/>
      <c r="AB29" s="706" t="s">
        <v>350</v>
      </c>
      <c r="AC29" s="700"/>
      <c r="AD29" s="733"/>
      <c r="AE29" s="738"/>
      <c r="AF29" s="733"/>
      <c r="AG29" s="733"/>
      <c r="AH29" s="736"/>
      <c r="AI29" s="739"/>
      <c r="AJ29" s="728"/>
      <c r="AK29" s="728"/>
      <c r="AL29" s="728"/>
      <c r="AM29" s="728"/>
      <c r="AN29" s="697"/>
      <c r="AO29" s="697"/>
      <c r="AP29" s="697"/>
      <c r="AQ29" s="697"/>
      <c r="AR29" s="697"/>
      <c r="AS29" s="697"/>
    </row>
    <row r="30" spans="1:45" s="57" customFormat="1" ht="18.75" hidden="1">
      <c r="A30" s="585"/>
      <c r="B30" s="666" t="s">
        <v>203</v>
      </c>
      <c r="C30" s="578" t="s">
        <v>35</v>
      </c>
      <c r="D30" s="917">
        <v>315</v>
      </c>
      <c r="E30" s="917">
        <f t="shared" si="5"/>
        <v>0</v>
      </c>
      <c r="F30" s="919">
        <f aca="true" t="shared" si="7" ref="F30:Y30">SUM(F31:F33)</f>
        <v>50</v>
      </c>
      <c r="G30" s="919">
        <f t="shared" si="7"/>
        <v>0</v>
      </c>
      <c r="H30" s="919">
        <f t="shared" si="7"/>
        <v>0</v>
      </c>
      <c r="I30" s="919">
        <f t="shared" si="7"/>
        <v>0</v>
      </c>
      <c r="J30" s="919">
        <f t="shared" si="7"/>
        <v>0</v>
      </c>
      <c r="K30" s="919">
        <f t="shared" si="7"/>
        <v>90</v>
      </c>
      <c r="L30" s="919">
        <f t="shared" si="7"/>
        <v>0</v>
      </c>
      <c r="M30" s="919">
        <f t="shared" si="7"/>
        <v>0</v>
      </c>
      <c r="N30" s="919">
        <f t="shared" si="7"/>
        <v>0</v>
      </c>
      <c r="O30" s="919">
        <f t="shared" si="7"/>
        <v>0</v>
      </c>
      <c r="P30" s="919">
        <f t="shared" si="7"/>
        <v>100</v>
      </c>
      <c r="Q30" s="919">
        <f t="shared" si="7"/>
        <v>0</v>
      </c>
      <c r="R30" s="919">
        <f t="shared" si="7"/>
        <v>0</v>
      </c>
      <c r="S30" s="919">
        <f t="shared" si="7"/>
        <v>0</v>
      </c>
      <c r="T30" s="919">
        <f t="shared" si="7"/>
        <v>0</v>
      </c>
      <c r="U30" s="919">
        <f t="shared" si="7"/>
        <v>75</v>
      </c>
      <c r="V30" s="919">
        <f t="shared" si="7"/>
        <v>0</v>
      </c>
      <c r="W30" s="919">
        <f t="shared" si="7"/>
        <v>0</v>
      </c>
      <c r="X30" s="919">
        <f t="shared" si="7"/>
        <v>0</v>
      </c>
      <c r="Y30" s="919">
        <f t="shared" si="7"/>
        <v>0</v>
      </c>
      <c r="Z30" s="637" t="s">
        <v>268</v>
      </c>
      <c r="AA30" s="579" t="s">
        <v>443</v>
      </c>
      <c r="AB30" s="706" t="s">
        <v>340</v>
      </c>
      <c r="AC30" s="700"/>
      <c r="AD30" s="733"/>
      <c r="AE30" s="738"/>
      <c r="AF30" s="733"/>
      <c r="AG30" s="733"/>
      <c r="AH30" s="736"/>
      <c r="AI30" s="739"/>
      <c r="AJ30" s="728"/>
      <c r="AK30" s="728"/>
      <c r="AL30" s="728"/>
      <c r="AM30" s="728"/>
      <c r="AN30" s="697"/>
      <c r="AO30" s="697"/>
      <c r="AP30" s="697"/>
      <c r="AQ30" s="697"/>
      <c r="AR30" s="697"/>
      <c r="AS30" s="697"/>
    </row>
    <row r="31" spans="1:45" s="57" customFormat="1" ht="18.75" hidden="1">
      <c r="A31" s="803"/>
      <c r="B31" s="808" t="s">
        <v>253</v>
      </c>
      <c r="C31" s="567" t="s">
        <v>35</v>
      </c>
      <c r="D31" s="876">
        <v>210</v>
      </c>
      <c r="E31" s="917">
        <f t="shared" si="5"/>
        <v>0</v>
      </c>
      <c r="F31" s="877">
        <v>30</v>
      </c>
      <c r="G31" s="877">
        <f aca="true" t="shared" si="8" ref="G31:G38">SUM(H31:J31)</f>
        <v>0</v>
      </c>
      <c r="H31" s="877"/>
      <c r="I31" s="877"/>
      <c r="J31" s="877"/>
      <c r="K31" s="877">
        <v>60</v>
      </c>
      <c r="L31" s="877">
        <f aca="true" t="shared" si="9" ref="L31:L38">SUM(M31:O31)</f>
        <v>0</v>
      </c>
      <c r="M31" s="877"/>
      <c r="N31" s="877"/>
      <c r="O31" s="877"/>
      <c r="P31" s="877">
        <v>65</v>
      </c>
      <c r="Q31" s="877">
        <f aca="true" t="shared" si="10" ref="Q31:Q38">SUM(R31:T31)</f>
        <v>0</v>
      </c>
      <c r="R31" s="877"/>
      <c r="S31" s="877"/>
      <c r="T31" s="877"/>
      <c r="U31" s="877">
        <v>55</v>
      </c>
      <c r="V31" s="877">
        <f aca="true" t="shared" si="11" ref="V31:V38">SUM(W31:Y31)</f>
        <v>0</v>
      </c>
      <c r="W31" s="877"/>
      <c r="X31" s="877"/>
      <c r="Y31" s="877"/>
      <c r="Z31" s="637" t="s">
        <v>268</v>
      </c>
      <c r="AA31" s="579"/>
      <c r="AB31" s="706" t="s">
        <v>350</v>
      </c>
      <c r="AC31" s="700"/>
      <c r="AD31" s="733"/>
      <c r="AE31" s="738"/>
      <c r="AF31" s="733"/>
      <c r="AG31" s="733"/>
      <c r="AH31" s="736"/>
      <c r="AI31" s="739"/>
      <c r="AJ31" s="728"/>
      <c r="AK31" s="728"/>
      <c r="AL31" s="728"/>
      <c r="AM31" s="728"/>
      <c r="AN31" s="697"/>
      <c r="AO31" s="697"/>
      <c r="AP31" s="697"/>
      <c r="AQ31" s="697"/>
      <c r="AR31" s="697"/>
      <c r="AS31" s="697"/>
    </row>
    <row r="32" spans="1:45" s="57" customFormat="1" ht="18.75" hidden="1">
      <c r="A32" s="803"/>
      <c r="B32" s="808" t="s">
        <v>254</v>
      </c>
      <c r="C32" s="567" t="s">
        <v>35</v>
      </c>
      <c r="D32" s="876">
        <v>45</v>
      </c>
      <c r="E32" s="917">
        <f t="shared" si="5"/>
        <v>0</v>
      </c>
      <c r="F32" s="877">
        <v>10</v>
      </c>
      <c r="G32" s="877">
        <f t="shared" si="8"/>
        <v>0</v>
      </c>
      <c r="H32" s="877"/>
      <c r="I32" s="877"/>
      <c r="J32" s="877"/>
      <c r="K32" s="877">
        <v>10</v>
      </c>
      <c r="L32" s="877">
        <f t="shared" si="9"/>
        <v>0</v>
      </c>
      <c r="M32" s="877"/>
      <c r="N32" s="877"/>
      <c r="O32" s="877"/>
      <c r="P32" s="877">
        <v>15</v>
      </c>
      <c r="Q32" s="877">
        <f t="shared" si="10"/>
        <v>0</v>
      </c>
      <c r="R32" s="877"/>
      <c r="S32" s="877"/>
      <c r="T32" s="877"/>
      <c r="U32" s="877">
        <v>10</v>
      </c>
      <c r="V32" s="877">
        <f t="shared" si="11"/>
        <v>0</v>
      </c>
      <c r="W32" s="877"/>
      <c r="X32" s="877"/>
      <c r="Y32" s="877"/>
      <c r="Z32" s="637" t="s">
        <v>268</v>
      </c>
      <c r="AA32" s="579"/>
      <c r="AB32" s="706" t="s">
        <v>350</v>
      </c>
      <c r="AC32" s="700"/>
      <c r="AD32" s="733"/>
      <c r="AE32" s="738"/>
      <c r="AF32" s="733"/>
      <c r="AG32" s="733"/>
      <c r="AH32" s="736"/>
      <c r="AI32" s="739"/>
      <c r="AJ32" s="728"/>
      <c r="AK32" s="728"/>
      <c r="AL32" s="728"/>
      <c r="AM32" s="728"/>
      <c r="AN32" s="697"/>
      <c r="AO32" s="697"/>
      <c r="AP32" s="697"/>
      <c r="AQ32" s="697"/>
      <c r="AR32" s="697"/>
      <c r="AS32" s="697"/>
    </row>
    <row r="33" spans="1:45" s="57" customFormat="1" ht="18.75" hidden="1">
      <c r="A33" s="803"/>
      <c r="B33" s="808" t="s">
        <v>255</v>
      </c>
      <c r="C33" s="567" t="s">
        <v>35</v>
      </c>
      <c r="D33" s="876">
        <v>60</v>
      </c>
      <c r="E33" s="917">
        <f t="shared" si="5"/>
        <v>0</v>
      </c>
      <c r="F33" s="877">
        <v>10</v>
      </c>
      <c r="G33" s="877">
        <f t="shared" si="8"/>
        <v>0</v>
      </c>
      <c r="H33" s="877"/>
      <c r="I33" s="877"/>
      <c r="J33" s="877"/>
      <c r="K33" s="877">
        <v>20</v>
      </c>
      <c r="L33" s="877">
        <f t="shared" si="9"/>
        <v>0</v>
      </c>
      <c r="M33" s="877"/>
      <c r="N33" s="877"/>
      <c r="O33" s="877"/>
      <c r="P33" s="877">
        <v>20</v>
      </c>
      <c r="Q33" s="877">
        <f t="shared" si="10"/>
        <v>0</v>
      </c>
      <c r="R33" s="877"/>
      <c r="S33" s="877"/>
      <c r="T33" s="877"/>
      <c r="U33" s="877">
        <v>10</v>
      </c>
      <c r="V33" s="877">
        <f t="shared" si="11"/>
        <v>0</v>
      </c>
      <c r="W33" s="877"/>
      <c r="X33" s="877"/>
      <c r="Y33" s="877"/>
      <c r="Z33" s="637" t="s">
        <v>268</v>
      </c>
      <c r="AA33" s="579"/>
      <c r="AB33" s="706" t="s">
        <v>350</v>
      </c>
      <c r="AC33" s="700"/>
      <c r="AD33" s="733"/>
      <c r="AE33" s="738"/>
      <c r="AF33" s="733"/>
      <c r="AG33" s="733"/>
      <c r="AH33" s="736"/>
      <c r="AI33" s="739"/>
      <c r="AJ33" s="728"/>
      <c r="AK33" s="728"/>
      <c r="AL33" s="728"/>
      <c r="AM33" s="728"/>
      <c r="AN33" s="697"/>
      <c r="AO33" s="697"/>
      <c r="AP33" s="697"/>
      <c r="AQ33" s="697"/>
      <c r="AR33" s="697"/>
      <c r="AS33" s="697"/>
    </row>
    <row r="34" spans="1:45" s="57" customFormat="1" ht="18.75" hidden="1">
      <c r="A34" s="803"/>
      <c r="B34" s="808" t="s">
        <v>267</v>
      </c>
      <c r="C34" s="567" t="s">
        <v>35</v>
      </c>
      <c r="D34" s="876">
        <v>1</v>
      </c>
      <c r="E34" s="917">
        <f t="shared" si="5"/>
        <v>0</v>
      </c>
      <c r="F34" s="877">
        <v>1</v>
      </c>
      <c r="G34" s="877">
        <f t="shared" si="8"/>
        <v>0</v>
      </c>
      <c r="H34" s="877"/>
      <c r="I34" s="877"/>
      <c r="J34" s="877"/>
      <c r="K34" s="877" t="s">
        <v>30</v>
      </c>
      <c r="L34" s="877">
        <f t="shared" si="9"/>
        <v>0</v>
      </c>
      <c r="M34" s="877"/>
      <c r="N34" s="877"/>
      <c r="O34" s="877"/>
      <c r="P34" s="877" t="s">
        <v>30</v>
      </c>
      <c r="Q34" s="877">
        <f t="shared" si="10"/>
        <v>0</v>
      </c>
      <c r="R34" s="877"/>
      <c r="S34" s="877"/>
      <c r="T34" s="877"/>
      <c r="U34" s="877" t="s">
        <v>30</v>
      </c>
      <c r="V34" s="877">
        <f t="shared" si="11"/>
        <v>0</v>
      </c>
      <c r="W34" s="877"/>
      <c r="X34" s="877"/>
      <c r="Y34" s="877"/>
      <c r="Z34" s="637" t="s">
        <v>268</v>
      </c>
      <c r="AA34" s="579"/>
      <c r="AB34" s="706" t="s">
        <v>350</v>
      </c>
      <c r="AC34" s="700"/>
      <c r="AD34" s="733"/>
      <c r="AE34" s="738"/>
      <c r="AF34" s="733"/>
      <c r="AG34" s="733"/>
      <c r="AH34" s="736"/>
      <c r="AI34" s="739"/>
      <c r="AJ34" s="728"/>
      <c r="AK34" s="728"/>
      <c r="AL34" s="728"/>
      <c r="AM34" s="728"/>
      <c r="AN34" s="697"/>
      <c r="AO34" s="697"/>
      <c r="AP34" s="697"/>
      <c r="AQ34" s="697"/>
      <c r="AR34" s="697"/>
      <c r="AS34" s="697"/>
    </row>
    <row r="35" spans="1:45" s="57" customFormat="1" ht="18.75" hidden="1">
      <c r="A35" s="803"/>
      <c r="B35" s="808" t="s">
        <v>265</v>
      </c>
      <c r="C35" s="567" t="s">
        <v>53</v>
      </c>
      <c r="D35" s="876">
        <v>10</v>
      </c>
      <c r="E35" s="917">
        <f t="shared" si="5"/>
        <v>0</v>
      </c>
      <c r="F35" s="877">
        <v>5</v>
      </c>
      <c r="G35" s="877">
        <f t="shared" si="8"/>
        <v>0</v>
      </c>
      <c r="H35" s="877"/>
      <c r="I35" s="877"/>
      <c r="J35" s="877"/>
      <c r="K35" s="877">
        <v>2</v>
      </c>
      <c r="L35" s="877">
        <f t="shared" si="9"/>
        <v>0</v>
      </c>
      <c r="M35" s="877"/>
      <c r="N35" s="877"/>
      <c r="O35" s="877"/>
      <c r="P35" s="877">
        <v>2</v>
      </c>
      <c r="Q35" s="877">
        <f t="shared" si="10"/>
        <v>0</v>
      </c>
      <c r="R35" s="877"/>
      <c r="S35" s="877"/>
      <c r="T35" s="877"/>
      <c r="U35" s="877">
        <v>1</v>
      </c>
      <c r="V35" s="877">
        <f t="shared" si="11"/>
        <v>0</v>
      </c>
      <c r="W35" s="877"/>
      <c r="X35" s="877"/>
      <c r="Y35" s="877"/>
      <c r="Z35" s="637" t="s">
        <v>268</v>
      </c>
      <c r="AA35" s="579"/>
      <c r="AB35" s="706" t="s">
        <v>350</v>
      </c>
      <c r="AC35" s="700"/>
      <c r="AD35" s="733"/>
      <c r="AE35" s="738"/>
      <c r="AF35" s="733"/>
      <c r="AG35" s="733"/>
      <c r="AH35" s="736"/>
      <c r="AI35" s="739"/>
      <c r="AJ35" s="728"/>
      <c r="AK35" s="728"/>
      <c r="AL35" s="728"/>
      <c r="AM35" s="728"/>
      <c r="AN35" s="697"/>
      <c r="AO35" s="697"/>
      <c r="AP35" s="697"/>
      <c r="AQ35" s="697"/>
      <c r="AR35" s="697"/>
      <c r="AS35" s="697"/>
    </row>
    <row r="36" spans="1:45" s="57" customFormat="1" ht="18.75" hidden="1">
      <c r="A36" s="585"/>
      <c r="B36" s="666" t="s">
        <v>204</v>
      </c>
      <c r="C36" s="578" t="s">
        <v>35</v>
      </c>
      <c r="D36" s="917">
        <v>120</v>
      </c>
      <c r="E36" s="917">
        <f aca="true" t="shared" si="12" ref="E36:E42">SUM(G36,L36,Q36,V36)</f>
        <v>0</v>
      </c>
      <c r="F36" s="919"/>
      <c r="G36" s="919">
        <f t="shared" si="8"/>
        <v>0</v>
      </c>
      <c r="H36" s="919"/>
      <c r="I36" s="919"/>
      <c r="J36" s="919"/>
      <c r="K36" s="919"/>
      <c r="L36" s="919">
        <f t="shared" si="9"/>
        <v>0</v>
      </c>
      <c r="M36" s="919"/>
      <c r="N36" s="919"/>
      <c r="O36" s="919"/>
      <c r="P36" s="919"/>
      <c r="Q36" s="919">
        <f t="shared" si="10"/>
        <v>0</v>
      </c>
      <c r="R36" s="919"/>
      <c r="S36" s="919"/>
      <c r="T36" s="919"/>
      <c r="U36" s="919"/>
      <c r="V36" s="919">
        <f t="shared" si="11"/>
        <v>0</v>
      </c>
      <c r="W36" s="919"/>
      <c r="X36" s="919"/>
      <c r="Y36" s="919"/>
      <c r="Z36" s="637" t="s">
        <v>268</v>
      </c>
      <c r="AA36" s="579"/>
      <c r="AB36" s="706" t="s">
        <v>344</v>
      </c>
      <c r="AC36" s="700"/>
      <c r="AD36" s="733"/>
      <c r="AE36" s="738"/>
      <c r="AF36" s="733"/>
      <c r="AG36" s="733"/>
      <c r="AH36" s="736"/>
      <c r="AI36" s="739"/>
      <c r="AJ36" s="728"/>
      <c r="AK36" s="728"/>
      <c r="AL36" s="728"/>
      <c r="AM36" s="728"/>
      <c r="AN36" s="697"/>
      <c r="AO36" s="697"/>
      <c r="AP36" s="697"/>
      <c r="AQ36" s="697"/>
      <c r="AR36" s="697"/>
      <c r="AS36" s="697"/>
    </row>
    <row r="37" spans="1:45" s="57" customFormat="1" ht="18.75" hidden="1">
      <c r="A37" s="585"/>
      <c r="B37" s="666" t="s">
        <v>205</v>
      </c>
      <c r="C37" s="578" t="s">
        <v>35</v>
      </c>
      <c r="D37" s="917">
        <v>135</v>
      </c>
      <c r="E37" s="917">
        <f t="shared" si="12"/>
        <v>0</v>
      </c>
      <c r="F37" s="919"/>
      <c r="G37" s="919">
        <f t="shared" si="8"/>
        <v>0</v>
      </c>
      <c r="H37" s="919"/>
      <c r="I37" s="919"/>
      <c r="J37" s="919"/>
      <c r="K37" s="919"/>
      <c r="L37" s="919">
        <f t="shared" si="9"/>
        <v>0</v>
      </c>
      <c r="M37" s="919"/>
      <c r="N37" s="919"/>
      <c r="O37" s="919"/>
      <c r="P37" s="919"/>
      <c r="Q37" s="919">
        <f t="shared" si="10"/>
        <v>0</v>
      </c>
      <c r="R37" s="919"/>
      <c r="S37" s="919"/>
      <c r="T37" s="919"/>
      <c r="U37" s="919"/>
      <c r="V37" s="919">
        <f t="shared" si="11"/>
        <v>0</v>
      </c>
      <c r="W37" s="919"/>
      <c r="X37" s="919"/>
      <c r="Y37" s="919"/>
      <c r="Z37" s="637" t="s">
        <v>268</v>
      </c>
      <c r="AA37" s="579"/>
      <c r="AB37" s="706" t="s">
        <v>344</v>
      </c>
      <c r="AC37" s="700"/>
      <c r="AD37" s="733"/>
      <c r="AE37" s="738"/>
      <c r="AF37" s="733"/>
      <c r="AG37" s="733"/>
      <c r="AH37" s="736"/>
      <c r="AI37" s="739"/>
      <c r="AJ37" s="728"/>
      <c r="AK37" s="728"/>
      <c r="AL37" s="728"/>
      <c r="AM37" s="728"/>
      <c r="AN37" s="697"/>
      <c r="AO37" s="697"/>
      <c r="AP37" s="697"/>
      <c r="AQ37" s="697"/>
      <c r="AR37" s="697"/>
      <c r="AS37" s="697"/>
    </row>
    <row r="38" spans="1:45" s="57" customFormat="1" ht="18.75" hidden="1">
      <c r="A38" s="585"/>
      <c r="B38" s="666" t="s">
        <v>206</v>
      </c>
      <c r="C38" s="578" t="s">
        <v>35</v>
      </c>
      <c r="D38" s="917">
        <v>220</v>
      </c>
      <c r="E38" s="917">
        <f t="shared" si="12"/>
        <v>0</v>
      </c>
      <c r="F38" s="919"/>
      <c r="G38" s="919">
        <f t="shared" si="8"/>
        <v>0</v>
      </c>
      <c r="H38" s="919"/>
      <c r="I38" s="919"/>
      <c r="J38" s="919"/>
      <c r="K38" s="919"/>
      <c r="L38" s="919">
        <f t="shared" si="9"/>
        <v>0</v>
      </c>
      <c r="M38" s="919"/>
      <c r="N38" s="919"/>
      <c r="O38" s="919"/>
      <c r="P38" s="919"/>
      <c r="Q38" s="919">
        <f t="shared" si="10"/>
        <v>0</v>
      </c>
      <c r="R38" s="919"/>
      <c r="S38" s="919"/>
      <c r="T38" s="919"/>
      <c r="U38" s="919"/>
      <c r="V38" s="919">
        <f t="shared" si="11"/>
        <v>0</v>
      </c>
      <c r="W38" s="919"/>
      <c r="X38" s="919"/>
      <c r="Y38" s="919"/>
      <c r="Z38" s="637" t="s">
        <v>268</v>
      </c>
      <c r="AA38" s="579"/>
      <c r="AB38" s="706" t="s">
        <v>344</v>
      </c>
      <c r="AC38" s="700"/>
      <c r="AD38" s="733"/>
      <c r="AE38" s="738"/>
      <c r="AF38" s="733"/>
      <c r="AG38" s="733"/>
      <c r="AH38" s="736"/>
      <c r="AI38" s="739"/>
      <c r="AJ38" s="728"/>
      <c r="AK38" s="728"/>
      <c r="AL38" s="728"/>
      <c r="AM38" s="728"/>
      <c r="AN38" s="697"/>
      <c r="AO38" s="697"/>
      <c r="AP38" s="697"/>
      <c r="AQ38" s="697"/>
      <c r="AR38" s="697"/>
      <c r="AS38" s="697"/>
    </row>
    <row r="39" spans="1:45" s="57" customFormat="1" ht="18.75" hidden="1">
      <c r="A39" s="585"/>
      <c r="B39" s="666" t="s">
        <v>207</v>
      </c>
      <c r="C39" s="578" t="s">
        <v>35</v>
      </c>
      <c r="D39" s="917">
        <v>370</v>
      </c>
      <c r="E39" s="917">
        <f t="shared" si="12"/>
        <v>0</v>
      </c>
      <c r="F39" s="919">
        <f aca="true" t="shared" si="13" ref="F39:Y39">SUM(F40:F42)</f>
        <v>0</v>
      </c>
      <c r="G39" s="919">
        <f t="shared" si="13"/>
        <v>0</v>
      </c>
      <c r="H39" s="919">
        <f t="shared" si="13"/>
        <v>0</v>
      </c>
      <c r="I39" s="919">
        <f t="shared" si="13"/>
        <v>0</v>
      </c>
      <c r="J39" s="919">
        <f t="shared" si="13"/>
        <v>0</v>
      </c>
      <c r="K39" s="919">
        <f t="shared" si="13"/>
        <v>0</v>
      </c>
      <c r="L39" s="919">
        <f t="shared" si="13"/>
        <v>0</v>
      </c>
      <c r="M39" s="919">
        <f t="shared" si="13"/>
        <v>0</v>
      </c>
      <c r="N39" s="919">
        <f t="shared" si="13"/>
        <v>0</v>
      </c>
      <c r="O39" s="919">
        <f t="shared" si="13"/>
        <v>0</v>
      </c>
      <c r="P39" s="919">
        <f t="shared" si="13"/>
        <v>0</v>
      </c>
      <c r="Q39" s="919">
        <f t="shared" si="13"/>
        <v>0</v>
      </c>
      <c r="R39" s="919">
        <f t="shared" si="13"/>
        <v>0</v>
      </c>
      <c r="S39" s="919">
        <f t="shared" si="13"/>
        <v>0</v>
      </c>
      <c r="T39" s="919">
        <f t="shared" si="13"/>
        <v>0</v>
      </c>
      <c r="U39" s="919">
        <f t="shared" si="13"/>
        <v>0</v>
      </c>
      <c r="V39" s="919">
        <f t="shared" si="13"/>
        <v>0</v>
      </c>
      <c r="W39" s="919">
        <f t="shared" si="13"/>
        <v>0</v>
      </c>
      <c r="X39" s="919">
        <f t="shared" si="13"/>
        <v>0</v>
      </c>
      <c r="Y39" s="919">
        <f t="shared" si="13"/>
        <v>0</v>
      </c>
      <c r="Z39" s="637"/>
      <c r="AA39" s="579" t="s">
        <v>444</v>
      </c>
      <c r="AB39" s="706" t="s">
        <v>353</v>
      </c>
      <c r="AC39" s="700"/>
      <c r="AD39" s="733"/>
      <c r="AE39" s="738"/>
      <c r="AF39" s="733"/>
      <c r="AG39" s="733"/>
      <c r="AH39" s="736"/>
      <c r="AI39" s="739"/>
      <c r="AJ39" s="728"/>
      <c r="AK39" s="728"/>
      <c r="AL39" s="728"/>
      <c r="AM39" s="728"/>
      <c r="AN39" s="697"/>
      <c r="AO39" s="697"/>
      <c r="AP39" s="697"/>
      <c r="AQ39" s="697"/>
      <c r="AR39" s="697"/>
      <c r="AS39" s="697"/>
    </row>
    <row r="40" spans="1:45" s="57" customFormat="1" ht="18.75" hidden="1">
      <c r="A40" s="803"/>
      <c r="B40" s="808" t="s">
        <v>258</v>
      </c>
      <c r="C40" s="567" t="s">
        <v>35</v>
      </c>
      <c r="D40" s="876"/>
      <c r="E40" s="917">
        <f t="shared" si="12"/>
        <v>0</v>
      </c>
      <c r="F40" s="877"/>
      <c r="G40" s="877">
        <f>SUM(H40:J40)</f>
        <v>0</v>
      </c>
      <c r="H40" s="877"/>
      <c r="I40" s="877"/>
      <c r="J40" s="877"/>
      <c r="K40" s="877"/>
      <c r="L40" s="877">
        <f>SUM(M40:O40)</f>
        <v>0</v>
      </c>
      <c r="M40" s="877"/>
      <c r="N40" s="877"/>
      <c r="O40" s="877"/>
      <c r="P40" s="877"/>
      <c r="Q40" s="877">
        <f>SUM(R40:T40)</f>
        <v>0</v>
      </c>
      <c r="R40" s="877"/>
      <c r="S40" s="877"/>
      <c r="T40" s="877"/>
      <c r="U40" s="877"/>
      <c r="V40" s="877">
        <f>SUM(W40:Y40)</f>
        <v>0</v>
      </c>
      <c r="W40" s="877"/>
      <c r="X40" s="877"/>
      <c r="Y40" s="877"/>
      <c r="Z40" s="637" t="s">
        <v>268</v>
      </c>
      <c r="AA40" s="579"/>
      <c r="AB40" s="706" t="s">
        <v>339</v>
      </c>
      <c r="AC40" s="700"/>
      <c r="AD40" s="733"/>
      <c r="AE40" s="738"/>
      <c r="AF40" s="733"/>
      <c r="AG40" s="733"/>
      <c r="AH40" s="736"/>
      <c r="AI40" s="739"/>
      <c r="AJ40" s="728"/>
      <c r="AK40" s="728"/>
      <c r="AL40" s="728"/>
      <c r="AM40" s="728"/>
      <c r="AN40" s="697"/>
      <c r="AO40" s="697"/>
      <c r="AP40" s="697"/>
      <c r="AQ40" s="697"/>
      <c r="AR40" s="697"/>
      <c r="AS40" s="697"/>
    </row>
    <row r="41" spans="1:45" s="57" customFormat="1" ht="18.75" hidden="1">
      <c r="A41" s="803"/>
      <c r="B41" s="808" t="s">
        <v>259</v>
      </c>
      <c r="C41" s="567" t="s">
        <v>35</v>
      </c>
      <c r="D41" s="876"/>
      <c r="E41" s="917">
        <f t="shared" si="12"/>
        <v>0</v>
      </c>
      <c r="F41" s="877"/>
      <c r="G41" s="877">
        <f>SUM(H41:J41)</f>
        <v>0</v>
      </c>
      <c r="H41" s="877"/>
      <c r="I41" s="877"/>
      <c r="J41" s="877"/>
      <c r="K41" s="877"/>
      <c r="L41" s="877">
        <f>SUM(M41:O41)</f>
        <v>0</v>
      </c>
      <c r="M41" s="877"/>
      <c r="N41" s="877"/>
      <c r="O41" s="877"/>
      <c r="P41" s="877"/>
      <c r="Q41" s="877">
        <f>SUM(R41:T41)</f>
        <v>0</v>
      </c>
      <c r="R41" s="877"/>
      <c r="S41" s="877"/>
      <c r="T41" s="877"/>
      <c r="U41" s="877"/>
      <c r="V41" s="877">
        <f>SUM(W41:Y41)</f>
        <v>0</v>
      </c>
      <c r="W41" s="877"/>
      <c r="X41" s="877"/>
      <c r="Y41" s="877"/>
      <c r="Z41" s="637" t="s">
        <v>268</v>
      </c>
      <c r="AA41" s="579"/>
      <c r="AB41" s="706" t="s">
        <v>350</v>
      </c>
      <c r="AC41" s="700"/>
      <c r="AD41" s="733"/>
      <c r="AE41" s="738"/>
      <c r="AF41" s="733"/>
      <c r="AG41" s="733"/>
      <c r="AH41" s="736"/>
      <c r="AI41" s="739"/>
      <c r="AJ41" s="728"/>
      <c r="AK41" s="728"/>
      <c r="AL41" s="728"/>
      <c r="AM41" s="728"/>
      <c r="AN41" s="697"/>
      <c r="AO41" s="697"/>
      <c r="AP41" s="697"/>
      <c r="AQ41" s="697"/>
      <c r="AR41" s="697"/>
      <c r="AS41" s="697"/>
    </row>
    <row r="42" spans="1:45" s="57" customFormat="1" ht="18.75" hidden="1">
      <c r="A42" s="803"/>
      <c r="B42" s="808" t="s">
        <v>260</v>
      </c>
      <c r="C42" s="567" t="s">
        <v>35</v>
      </c>
      <c r="D42" s="876"/>
      <c r="E42" s="917">
        <f t="shared" si="12"/>
        <v>0</v>
      </c>
      <c r="F42" s="877"/>
      <c r="G42" s="877">
        <f>SUM(H42:J42)</f>
        <v>0</v>
      </c>
      <c r="H42" s="877"/>
      <c r="I42" s="877"/>
      <c r="J42" s="877"/>
      <c r="K42" s="877"/>
      <c r="L42" s="877">
        <f>SUM(M42:O42)</f>
        <v>0</v>
      </c>
      <c r="M42" s="877"/>
      <c r="N42" s="877"/>
      <c r="O42" s="877"/>
      <c r="P42" s="877"/>
      <c r="Q42" s="877">
        <f>SUM(R42:T42)</f>
        <v>0</v>
      </c>
      <c r="R42" s="877"/>
      <c r="S42" s="877"/>
      <c r="T42" s="877"/>
      <c r="U42" s="877"/>
      <c r="V42" s="877">
        <f>SUM(W42:Y42)</f>
        <v>0</v>
      </c>
      <c r="W42" s="877"/>
      <c r="X42" s="877"/>
      <c r="Y42" s="877"/>
      <c r="Z42" s="637" t="s">
        <v>268</v>
      </c>
      <c r="AA42" s="579"/>
      <c r="AB42" s="706" t="s">
        <v>350</v>
      </c>
      <c r="AC42" s="700"/>
      <c r="AD42" s="733"/>
      <c r="AE42" s="738"/>
      <c r="AF42" s="733"/>
      <c r="AG42" s="733"/>
      <c r="AH42" s="736"/>
      <c r="AI42" s="739"/>
      <c r="AJ42" s="728"/>
      <c r="AK42" s="728"/>
      <c r="AL42" s="728"/>
      <c r="AM42" s="728"/>
      <c r="AN42" s="697"/>
      <c r="AO42" s="697"/>
      <c r="AP42" s="697"/>
      <c r="AQ42" s="697"/>
      <c r="AR42" s="697"/>
      <c r="AS42" s="697"/>
    </row>
    <row r="43" spans="1:45" s="57" customFormat="1" ht="18.75" hidden="1">
      <c r="A43" s="585"/>
      <c r="B43" s="666" t="s">
        <v>208</v>
      </c>
      <c r="C43" s="578" t="s">
        <v>35</v>
      </c>
      <c r="D43" s="917">
        <v>240</v>
      </c>
      <c r="E43" s="917">
        <f aca="true" t="shared" si="14" ref="E43:E50">SUM(G43,L43,Q43,V43)</f>
        <v>0</v>
      </c>
      <c r="F43" s="919">
        <f aca="true" t="shared" si="15" ref="F43:Y43">SUM(F44:F46)</f>
        <v>0</v>
      </c>
      <c r="G43" s="919">
        <f t="shared" si="15"/>
        <v>0</v>
      </c>
      <c r="H43" s="919">
        <f t="shared" si="15"/>
        <v>0</v>
      </c>
      <c r="I43" s="919">
        <f t="shared" si="15"/>
        <v>0</v>
      </c>
      <c r="J43" s="919">
        <f t="shared" si="15"/>
        <v>0</v>
      </c>
      <c r="K43" s="919">
        <f t="shared" si="15"/>
        <v>0</v>
      </c>
      <c r="L43" s="919">
        <f t="shared" si="15"/>
        <v>0</v>
      </c>
      <c r="M43" s="919">
        <f t="shared" si="15"/>
        <v>0</v>
      </c>
      <c r="N43" s="919">
        <f t="shared" si="15"/>
        <v>0</v>
      </c>
      <c r="O43" s="919">
        <f t="shared" si="15"/>
        <v>0</v>
      </c>
      <c r="P43" s="919">
        <f t="shared" si="15"/>
        <v>0</v>
      </c>
      <c r="Q43" s="919">
        <f t="shared" si="15"/>
        <v>0</v>
      </c>
      <c r="R43" s="919">
        <f t="shared" si="15"/>
        <v>0</v>
      </c>
      <c r="S43" s="919">
        <f t="shared" si="15"/>
        <v>0</v>
      </c>
      <c r="T43" s="919">
        <f t="shared" si="15"/>
        <v>0</v>
      </c>
      <c r="U43" s="919">
        <f t="shared" si="15"/>
        <v>0</v>
      </c>
      <c r="V43" s="919">
        <f t="shared" si="15"/>
        <v>0</v>
      </c>
      <c r="W43" s="919">
        <f t="shared" si="15"/>
        <v>0</v>
      </c>
      <c r="X43" s="919">
        <f t="shared" si="15"/>
        <v>0</v>
      </c>
      <c r="Y43" s="919">
        <f t="shared" si="15"/>
        <v>0</v>
      </c>
      <c r="Z43" s="637"/>
      <c r="AA43" s="579" t="s">
        <v>445</v>
      </c>
      <c r="AB43" s="706" t="s">
        <v>340</v>
      </c>
      <c r="AC43" s="700"/>
      <c r="AD43" s="733"/>
      <c r="AE43" s="738"/>
      <c r="AF43" s="733"/>
      <c r="AG43" s="733"/>
      <c r="AH43" s="736"/>
      <c r="AI43" s="739"/>
      <c r="AJ43" s="728"/>
      <c r="AK43" s="728"/>
      <c r="AL43" s="728"/>
      <c r="AM43" s="728"/>
      <c r="AN43" s="697"/>
      <c r="AO43" s="697"/>
      <c r="AP43" s="697"/>
      <c r="AQ43" s="697"/>
      <c r="AR43" s="697"/>
      <c r="AS43" s="697"/>
    </row>
    <row r="44" spans="1:45" s="57" customFormat="1" ht="18.75" hidden="1">
      <c r="A44" s="803"/>
      <c r="B44" s="808" t="s">
        <v>256</v>
      </c>
      <c r="C44" s="567" t="s">
        <v>35</v>
      </c>
      <c r="D44" s="876"/>
      <c r="E44" s="917">
        <f t="shared" si="14"/>
        <v>0</v>
      </c>
      <c r="F44" s="877"/>
      <c r="G44" s="877"/>
      <c r="H44" s="877"/>
      <c r="I44" s="877"/>
      <c r="J44" s="877"/>
      <c r="K44" s="877"/>
      <c r="L44" s="877"/>
      <c r="M44" s="877"/>
      <c r="N44" s="877"/>
      <c r="O44" s="877"/>
      <c r="P44" s="877"/>
      <c r="Q44" s="877"/>
      <c r="R44" s="877"/>
      <c r="S44" s="877"/>
      <c r="T44" s="877"/>
      <c r="U44" s="877"/>
      <c r="V44" s="877"/>
      <c r="W44" s="877"/>
      <c r="X44" s="877"/>
      <c r="Y44" s="877"/>
      <c r="Z44" s="637" t="s">
        <v>268</v>
      </c>
      <c r="AA44" s="579"/>
      <c r="AB44" s="706" t="s">
        <v>350</v>
      </c>
      <c r="AC44" s="700"/>
      <c r="AD44" s="733"/>
      <c r="AE44" s="738"/>
      <c r="AF44" s="733"/>
      <c r="AG44" s="733"/>
      <c r="AH44" s="736"/>
      <c r="AI44" s="739"/>
      <c r="AJ44" s="728"/>
      <c r="AK44" s="728"/>
      <c r="AL44" s="728"/>
      <c r="AM44" s="728"/>
      <c r="AN44" s="697"/>
      <c r="AO44" s="697"/>
      <c r="AP44" s="697"/>
      <c r="AQ44" s="697"/>
      <c r="AR44" s="697"/>
      <c r="AS44" s="697"/>
    </row>
    <row r="45" spans="1:45" s="57" customFormat="1" ht="18.75" hidden="1">
      <c r="A45" s="803"/>
      <c r="B45" s="808" t="s">
        <v>257</v>
      </c>
      <c r="C45" s="567" t="s">
        <v>35</v>
      </c>
      <c r="D45" s="876"/>
      <c r="E45" s="917">
        <f t="shared" si="14"/>
        <v>0</v>
      </c>
      <c r="F45" s="877"/>
      <c r="G45" s="877"/>
      <c r="H45" s="877"/>
      <c r="I45" s="877"/>
      <c r="J45" s="877"/>
      <c r="K45" s="877"/>
      <c r="L45" s="877"/>
      <c r="M45" s="877"/>
      <c r="N45" s="877"/>
      <c r="O45" s="877"/>
      <c r="P45" s="877"/>
      <c r="Q45" s="877"/>
      <c r="R45" s="877"/>
      <c r="S45" s="877"/>
      <c r="T45" s="877"/>
      <c r="U45" s="877"/>
      <c r="V45" s="877"/>
      <c r="W45" s="877"/>
      <c r="X45" s="877"/>
      <c r="Y45" s="877"/>
      <c r="Z45" s="637" t="s">
        <v>268</v>
      </c>
      <c r="AA45" s="579"/>
      <c r="AB45" s="706" t="s">
        <v>350</v>
      </c>
      <c r="AC45" s="700"/>
      <c r="AD45" s="733"/>
      <c r="AE45" s="738"/>
      <c r="AF45" s="733"/>
      <c r="AG45" s="733"/>
      <c r="AH45" s="736"/>
      <c r="AI45" s="739"/>
      <c r="AJ45" s="728"/>
      <c r="AK45" s="728"/>
      <c r="AL45" s="728"/>
      <c r="AM45" s="728"/>
      <c r="AN45" s="697"/>
      <c r="AO45" s="697"/>
      <c r="AP45" s="697"/>
      <c r="AQ45" s="697"/>
      <c r="AR45" s="697"/>
      <c r="AS45" s="697"/>
    </row>
    <row r="46" spans="1:45" s="57" customFormat="1" ht="37.5" hidden="1">
      <c r="A46" s="585"/>
      <c r="B46" s="666" t="s">
        <v>446</v>
      </c>
      <c r="C46" s="578" t="s">
        <v>35</v>
      </c>
      <c r="D46" s="917">
        <v>2</v>
      </c>
      <c r="E46" s="917">
        <f t="shared" si="14"/>
        <v>0</v>
      </c>
      <c r="F46" s="919"/>
      <c r="G46" s="919">
        <f>SUM(H46:J46)</f>
        <v>0</v>
      </c>
      <c r="H46" s="919"/>
      <c r="I46" s="919"/>
      <c r="J46" s="919"/>
      <c r="K46" s="919"/>
      <c r="L46" s="919">
        <f>SUM(M46:O46)</f>
        <v>0</v>
      </c>
      <c r="M46" s="919"/>
      <c r="N46" s="919"/>
      <c r="O46" s="919"/>
      <c r="P46" s="919"/>
      <c r="Q46" s="919">
        <f>SUM(R46:T46)</f>
        <v>0</v>
      </c>
      <c r="R46" s="919"/>
      <c r="S46" s="919"/>
      <c r="T46" s="919"/>
      <c r="U46" s="919"/>
      <c r="V46" s="919">
        <f>SUM(W46:Y46)</f>
        <v>0</v>
      </c>
      <c r="W46" s="919"/>
      <c r="X46" s="919"/>
      <c r="Y46" s="919"/>
      <c r="Z46" s="637" t="s">
        <v>268</v>
      </c>
      <c r="AA46" s="579"/>
      <c r="AB46" s="706" t="s">
        <v>344</v>
      </c>
      <c r="AC46" s="700"/>
      <c r="AD46" s="733"/>
      <c r="AE46" s="738"/>
      <c r="AF46" s="733"/>
      <c r="AG46" s="733"/>
      <c r="AH46" s="736"/>
      <c r="AI46" s="739"/>
      <c r="AJ46" s="728"/>
      <c r="AK46" s="728"/>
      <c r="AL46" s="728"/>
      <c r="AM46" s="728"/>
      <c r="AN46" s="697"/>
      <c r="AO46" s="697"/>
      <c r="AP46" s="697"/>
      <c r="AQ46" s="697"/>
      <c r="AR46" s="697"/>
      <c r="AS46" s="697"/>
    </row>
    <row r="47" spans="1:45" s="57" customFormat="1" ht="18.75" hidden="1">
      <c r="A47" s="803"/>
      <c r="B47" s="808" t="s">
        <v>266</v>
      </c>
      <c r="C47" s="567" t="s">
        <v>35</v>
      </c>
      <c r="D47" s="876">
        <v>3</v>
      </c>
      <c r="E47" s="917">
        <f t="shared" si="14"/>
        <v>0</v>
      </c>
      <c r="F47" s="877">
        <f aca="true" t="shared" si="16" ref="F47:Y47">SUM(F48:F50)</f>
        <v>0</v>
      </c>
      <c r="G47" s="877">
        <f t="shared" si="16"/>
        <v>0</v>
      </c>
      <c r="H47" s="877">
        <f t="shared" si="16"/>
        <v>0</v>
      </c>
      <c r="I47" s="877">
        <f t="shared" si="16"/>
        <v>0</v>
      </c>
      <c r="J47" s="877">
        <f t="shared" si="16"/>
        <v>0</v>
      </c>
      <c r="K47" s="877">
        <f t="shared" si="16"/>
        <v>1</v>
      </c>
      <c r="L47" s="877">
        <f t="shared" si="16"/>
        <v>0</v>
      </c>
      <c r="M47" s="877">
        <f t="shared" si="16"/>
        <v>0</v>
      </c>
      <c r="N47" s="877">
        <f t="shared" si="16"/>
        <v>0</v>
      </c>
      <c r="O47" s="877">
        <f t="shared" si="16"/>
        <v>0</v>
      </c>
      <c r="P47" s="877">
        <f t="shared" si="16"/>
        <v>0</v>
      </c>
      <c r="Q47" s="877">
        <f t="shared" si="16"/>
        <v>0</v>
      </c>
      <c r="R47" s="877">
        <f t="shared" si="16"/>
        <v>0</v>
      </c>
      <c r="S47" s="877">
        <f t="shared" si="16"/>
        <v>0</v>
      </c>
      <c r="T47" s="877">
        <f t="shared" si="16"/>
        <v>0</v>
      </c>
      <c r="U47" s="877">
        <f t="shared" si="16"/>
        <v>2</v>
      </c>
      <c r="V47" s="877">
        <f t="shared" si="16"/>
        <v>0</v>
      </c>
      <c r="W47" s="877">
        <f t="shared" si="16"/>
        <v>0</v>
      </c>
      <c r="X47" s="877">
        <f t="shared" si="16"/>
        <v>0</v>
      </c>
      <c r="Y47" s="877">
        <f t="shared" si="16"/>
        <v>0</v>
      </c>
      <c r="Z47" s="635"/>
      <c r="AA47" s="579" t="s">
        <v>447</v>
      </c>
      <c r="AB47" s="706" t="s">
        <v>352</v>
      </c>
      <c r="AC47" s="700"/>
      <c r="AD47" s="740"/>
      <c r="AE47" s="741"/>
      <c r="AF47" s="741"/>
      <c r="AG47" s="741"/>
      <c r="AH47" s="741"/>
      <c r="AI47" s="742"/>
      <c r="AJ47" s="742"/>
      <c r="AK47" s="742"/>
      <c r="AL47" s="742"/>
      <c r="AM47" s="742"/>
      <c r="AN47" s="697"/>
      <c r="AO47" s="697"/>
      <c r="AP47" s="697"/>
      <c r="AQ47" s="697"/>
      <c r="AR47" s="697"/>
      <c r="AS47" s="697"/>
    </row>
    <row r="48" spans="1:45" s="57" customFormat="1" ht="18.75" hidden="1">
      <c r="A48" s="803"/>
      <c r="B48" s="808" t="s">
        <v>262</v>
      </c>
      <c r="C48" s="567" t="s">
        <v>35</v>
      </c>
      <c r="D48" s="876">
        <v>1</v>
      </c>
      <c r="E48" s="917">
        <f t="shared" si="14"/>
        <v>0</v>
      </c>
      <c r="F48" s="877">
        <v>0</v>
      </c>
      <c r="G48" s="877">
        <f aca="true" t="shared" si="17" ref="G48:G53">SUM(H48:J48)</f>
        <v>0</v>
      </c>
      <c r="H48" s="877"/>
      <c r="I48" s="877"/>
      <c r="J48" s="877"/>
      <c r="K48" s="877">
        <v>1</v>
      </c>
      <c r="L48" s="877">
        <f aca="true" t="shared" si="18" ref="L48:L53">SUM(M48:O48)</f>
        <v>0</v>
      </c>
      <c r="M48" s="877"/>
      <c r="N48" s="877"/>
      <c r="O48" s="877"/>
      <c r="P48" s="877">
        <v>0</v>
      </c>
      <c r="Q48" s="877">
        <f aca="true" t="shared" si="19" ref="Q48:Q53">SUM(R48:T48)</f>
        <v>0</v>
      </c>
      <c r="R48" s="877"/>
      <c r="S48" s="877"/>
      <c r="T48" s="877"/>
      <c r="U48" s="877">
        <v>0</v>
      </c>
      <c r="V48" s="877">
        <f aca="true" t="shared" si="20" ref="V48:V53">SUM(W48:Y48)</f>
        <v>0</v>
      </c>
      <c r="W48" s="877"/>
      <c r="X48" s="877"/>
      <c r="Y48" s="877"/>
      <c r="Z48" s="637" t="s">
        <v>268</v>
      </c>
      <c r="AA48" s="579"/>
      <c r="AB48" s="706" t="s">
        <v>350</v>
      </c>
      <c r="AC48" s="700"/>
      <c r="AD48" s="740"/>
      <c r="AE48" s="741"/>
      <c r="AF48" s="741"/>
      <c r="AG48" s="741"/>
      <c r="AH48" s="741"/>
      <c r="AI48" s="742"/>
      <c r="AJ48" s="742"/>
      <c r="AK48" s="742"/>
      <c r="AL48" s="742"/>
      <c r="AM48" s="742"/>
      <c r="AN48" s="697"/>
      <c r="AO48" s="697"/>
      <c r="AP48" s="697"/>
      <c r="AQ48" s="697"/>
      <c r="AR48" s="697"/>
      <c r="AS48" s="697"/>
    </row>
    <row r="49" spans="1:45" s="57" customFormat="1" ht="18.75" hidden="1">
      <c r="A49" s="803"/>
      <c r="B49" s="808" t="s">
        <v>263</v>
      </c>
      <c r="C49" s="567" t="s">
        <v>35</v>
      </c>
      <c r="D49" s="876">
        <v>1</v>
      </c>
      <c r="E49" s="917">
        <f t="shared" si="14"/>
        <v>0</v>
      </c>
      <c r="F49" s="877">
        <v>0</v>
      </c>
      <c r="G49" s="877">
        <f t="shared" si="17"/>
        <v>0</v>
      </c>
      <c r="H49" s="877"/>
      <c r="I49" s="877"/>
      <c r="J49" s="877"/>
      <c r="K49" s="877">
        <v>0</v>
      </c>
      <c r="L49" s="877">
        <f t="shared" si="18"/>
        <v>0</v>
      </c>
      <c r="M49" s="877"/>
      <c r="N49" s="877"/>
      <c r="O49" s="877"/>
      <c r="P49" s="877">
        <v>0</v>
      </c>
      <c r="Q49" s="877">
        <f t="shared" si="19"/>
        <v>0</v>
      </c>
      <c r="R49" s="877"/>
      <c r="S49" s="877"/>
      <c r="T49" s="877"/>
      <c r="U49" s="877">
        <v>1</v>
      </c>
      <c r="V49" s="877">
        <f t="shared" si="20"/>
        <v>0</v>
      </c>
      <c r="W49" s="877"/>
      <c r="X49" s="877"/>
      <c r="Y49" s="877"/>
      <c r="Z49" s="637" t="s">
        <v>268</v>
      </c>
      <c r="AA49" s="579"/>
      <c r="AB49" s="706" t="s">
        <v>350</v>
      </c>
      <c r="AC49" s="700"/>
      <c r="AD49" s="740"/>
      <c r="AE49" s="741"/>
      <c r="AF49" s="741"/>
      <c r="AG49" s="741"/>
      <c r="AH49" s="741"/>
      <c r="AI49" s="742"/>
      <c r="AJ49" s="742"/>
      <c r="AK49" s="742"/>
      <c r="AL49" s="742"/>
      <c r="AM49" s="742"/>
      <c r="AN49" s="697"/>
      <c r="AO49" s="697"/>
      <c r="AP49" s="697"/>
      <c r="AQ49" s="697"/>
      <c r="AR49" s="697"/>
      <c r="AS49" s="697"/>
    </row>
    <row r="50" spans="1:45" s="57" customFormat="1" ht="18.75" hidden="1">
      <c r="A50" s="803"/>
      <c r="B50" s="808" t="s">
        <v>264</v>
      </c>
      <c r="C50" s="567" t="s">
        <v>35</v>
      </c>
      <c r="D50" s="876">
        <v>1</v>
      </c>
      <c r="E50" s="917">
        <f t="shared" si="14"/>
        <v>0</v>
      </c>
      <c r="F50" s="877">
        <v>0</v>
      </c>
      <c r="G50" s="877">
        <f t="shared" si="17"/>
        <v>0</v>
      </c>
      <c r="H50" s="877"/>
      <c r="I50" s="877"/>
      <c r="J50" s="877"/>
      <c r="K50" s="877">
        <v>0</v>
      </c>
      <c r="L50" s="877">
        <f t="shared" si="18"/>
        <v>0</v>
      </c>
      <c r="M50" s="877"/>
      <c r="N50" s="877"/>
      <c r="O50" s="877"/>
      <c r="P50" s="877">
        <v>0</v>
      </c>
      <c r="Q50" s="877">
        <f t="shared" si="19"/>
        <v>0</v>
      </c>
      <c r="R50" s="877"/>
      <c r="S50" s="877"/>
      <c r="T50" s="877"/>
      <c r="U50" s="877">
        <v>1</v>
      </c>
      <c r="V50" s="877">
        <f t="shared" si="20"/>
        <v>0</v>
      </c>
      <c r="W50" s="877"/>
      <c r="X50" s="877"/>
      <c r="Y50" s="877"/>
      <c r="Z50" s="637" t="s">
        <v>268</v>
      </c>
      <c r="AA50" s="579"/>
      <c r="AB50" s="706" t="s">
        <v>350</v>
      </c>
      <c r="AC50" s="700"/>
      <c r="AD50" s="740"/>
      <c r="AE50" s="741"/>
      <c r="AF50" s="741"/>
      <c r="AG50" s="741"/>
      <c r="AH50" s="741"/>
      <c r="AI50" s="742"/>
      <c r="AJ50" s="742"/>
      <c r="AK50" s="742"/>
      <c r="AL50" s="742"/>
      <c r="AM50" s="742"/>
      <c r="AN50" s="697"/>
      <c r="AO50" s="697"/>
      <c r="AP50" s="697"/>
      <c r="AQ50" s="697"/>
      <c r="AR50" s="697"/>
      <c r="AS50" s="697"/>
    </row>
    <row r="51" spans="1:45" s="57" customFormat="1" ht="18.75" hidden="1">
      <c r="A51" s="803"/>
      <c r="B51" s="808" t="s">
        <v>383</v>
      </c>
      <c r="C51" s="567"/>
      <c r="D51" s="876"/>
      <c r="E51" s="876"/>
      <c r="F51" s="877"/>
      <c r="G51" s="877">
        <f t="shared" si="17"/>
        <v>0</v>
      </c>
      <c r="H51" s="877"/>
      <c r="I51" s="877"/>
      <c r="J51" s="877"/>
      <c r="K51" s="877"/>
      <c r="L51" s="877">
        <f t="shared" si="18"/>
        <v>0</v>
      </c>
      <c r="M51" s="877"/>
      <c r="N51" s="877"/>
      <c r="O51" s="877"/>
      <c r="P51" s="877"/>
      <c r="Q51" s="877">
        <f t="shared" si="19"/>
        <v>0</v>
      </c>
      <c r="R51" s="877"/>
      <c r="S51" s="877"/>
      <c r="T51" s="877"/>
      <c r="U51" s="877"/>
      <c r="V51" s="877">
        <f t="shared" si="20"/>
        <v>0</v>
      </c>
      <c r="W51" s="877"/>
      <c r="X51" s="877"/>
      <c r="Y51" s="877"/>
      <c r="Z51" s="637"/>
      <c r="AA51" s="579"/>
      <c r="AB51" s="706"/>
      <c r="AC51" s="700"/>
      <c r="AD51" s="740"/>
      <c r="AE51" s="741"/>
      <c r="AF51" s="741"/>
      <c r="AG51" s="741"/>
      <c r="AH51" s="741"/>
      <c r="AI51" s="742"/>
      <c r="AJ51" s="742"/>
      <c r="AK51" s="742"/>
      <c r="AL51" s="742"/>
      <c r="AM51" s="742"/>
      <c r="AN51" s="697"/>
      <c r="AO51" s="697"/>
      <c r="AP51" s="697"/>
      <c r="AQ51" s="697"/>
      <c r="AR51" s="697"/>
      <c r="AS51" s="697"/>
    </row>
    <row r="52" spans="1:45" s="57" customFormat="1" ht="45" customHeight="1" hidden="1">
      <c r="A52" s="585"/>
      <c r="B52" s="809" t="s">
        <v>384</v>
      </c>
      <c r="C52" s="578" t="s">
        <v>36</v>
      </c>
      <c r="D52" s="917">
        <v>5</v>
      </c>
      <c r="E52" s="917">
        <f>SUM(G52,L52,Q52,V52)</f>
        <v>0</v>
      </c>
      <c r="F52" s="920">
        <v>1</v>
      </c>
      <c r="G52" s="877">
        <f t="shared" si="17"/>
        <v>0</v>
      </c>
      <c r="H52" s="920"/>
      <c r="I52" s="920"/>
      <c r="J52" s="920"/>
      <c r="K52" s="920">
        <v>3</v>
      </c>
      <c r="L52" s="877">
        <f t="shared" si="18"/>
        <v>0</v>
      </c>
      <c r="M52" s="920"/>
      <c r="N52" s="920"/>
      <c r="O52" s="920"/>
      <c r="P52" s="919">
        <v>1</v>
      </c>
      <c r="Q52" s="877">
        <f t="shared" si="19"/>
        <v>0</v>
      </c>
      <c r="R52" s="919"/>
      <c r="S52" s="919"/>
      <c r="T52" s="919"/>
      <c r="U52" s="920">
        <v>0</v>
      </c>
      <c r="V52" s="877">
        <f t="shared" si="20"/>
        <v>0</v>
      </c>
      <c r="W52" s="919"/>
      <c r="X52" s="919"/>
      <c r="Y52" s="919"/>
      <c r="Z52" s="637" t="s">
        <v>268</v>
      </c>
      <c r="AA52" s="579"/>
      <c r="AB52" s="706" t="s">
        <v>350</v>
      </c>
      <c r="AC52" s="700"/>
      <c r="AD52" s="733"/>
      <c r="AE52" s="738"/>
      <c r="AF52" s="733"/>
      <c r="AG52" s="733"/>
      <c r="AH52" s="733"/>
      <c r="AI52" s="743"/>
      <c r="AJ52" s="744"/>
      <c r="AK52" s="745"/>
      <c r="AL52" s="745"/>
      <c r="AM52" s="745"/>
      <c r="AN52" s="697"/>
      <c r="AO52" s="697"/>
      <c r="AP52" s="697"/>
      <c r="AQ52" s="697"/>
      <c r="AR52" s="697"/>
      <c r="AS52" s="697"/>
    </row>
    <row r="53" spans="1:45" s="56" customFormat="1" ht="62.25" customHeight="1" hidden="1">
      <c r="A53" s="585"/>
      <c r="B53" s="666" t="s">
        <v>385</v>
      </c>
      <c r="C53" s="578" t="s">
        <v>38</v>
      </c>
      <c r="D53" s="917">
        <v>3</v>
      </c>
      <c r="E53" s="917">
        <f>SUM(G53,L53,Q53,V53)</f>
        <v>0</v>
      </c>
      <c r="F53" s="919">
        <v>1</v>
      </c>
      <c r="G53" s="877">
        <f t="shared" si="17"/>
        <v>0</v>
      </c>
      <c r="H53" s="919"/>
      <c r="I53" s="919"/>
      <c r="J53" s="919"/>
      <c r="K53" s="920" t="s">
        <v>30</v>
      </c>
      <c r="L53" s="877">
        <f t="shared" si="18"/>
        <v>0</v>
      </c>
      <c r="M53" s="920"/>
      <c r="N53" s="920"/>
      <c r="O53" s="920"/>
      <c r="P53" s="919">
        <v>1</v>
      </c>
      <c r="Q53" s="877">
        <f t="shared" si="19"/>
        <v>0</v>
      </c>
      <c r="R53" s="919"/>
      <c r="S53" s="919"/>
      <c r="T53" s="919"/>
      <c r="U53" s="919">
        <v>1</v>
      </c>
      <c r="V53" s="877">
        <f t="shared" si="20"/>
        <v>0</v>
      </c>
      <c r="W53" s="919"/>
      <c r="X53" s="919"/>
      <c r="Y53" s="919"/>
      <c r="Z53" s="637" t="s">
        <v>268</v>
      </c>
      <c r="AA53" s="579"/>
      <c r="AB53" s="706" t="s">
        <v>350</v>
      </c>
      <c r="AC53" s="700"/>
      <c r="AD53" s="746"/>
      <c r="AE53" s="746"/>
      <c r="AF53" s="746"/>
      <c r="AG53" s="746"/>
      <c r="AH53" s="747"/>
      <c r="AI53" s="748"/>
      <c r="AJ53" s="749"/>
      <c r="AK53" s="750"/>
      <c r="AL53" s="750"/>
      <c r="AM53" s="750"/>
      <c r="AN53" s="696"/>
      <c r="AO53" s="696"/>
      <c r="AP53" s="696"/>
      <c r="AQ53" s="696"/>
      <c r="AR53" s="696"/>
      <c r="AS53" s="696"/>
    </row>
    <row r="54" spans="1:45" s="56" customFormat="1" ht="20.25" customHeight="1" thickTop="1">
      <c r="A54" s="585"/>
      <c r="B54" s="543"/>
      <c r="C54" s="584"/>
      <c r="D54" s="921"/>
      <c r="E54" s="921"/>
      <c r="F54" s="922"/>
      <c r="G54" s="922"/>
      <c r="H54" s="922"/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2"/>
      <c r="U54" s="883"/>
      <c r="V54" s="922"/>
      <c r="W54" s="922"/>
      <c r="X54" s="922"/>
      <c r="Y54" s="922"/>
      <c r="Z54" s="566"/>
      <c r="AA54" s="579"/>
      <c r="AB54" s="706"/>
      <c r="AC54" s="700"/>
      <c r="AD54" s="751"/>
      <c r="AE54" s="752"/>
      <c r="AF54" s="752"/>
      <c r="AG54" s="751"/>
      <c r="AH54" s="751"/>
      <c r="AI54" s="753"/>
      <c r="AJ54" s="754"/>
      <c r="AK54" s="754"/>
      <c r="AL54" s="754"/>
      <c r="AM54" s="754"/>
      <c r="AN54" s="696"/>
      <c r="AO54" s="696"/>
      <c r="AP54" s="696"/>
      <c r="AQ54" s="696"/>
      <c r="AR54" s="696"/>
      <c r="AS54" s="696"/>
    </row>
    <row r="55" spans="1:45" s="56" customFormat="1" ht="22.5" customHeight="1">
      <c r="A55" s="164"/>
      <c r="B55" s="971" t="s">
        <v>26</v>
      </c>
      <c r="C55" s="972"/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878"/>
      <c r="W55" s="879"/>
      <c r="X55" s="879"/>
      <c r="Y55" s="879"/>
      <c r="Z55" s="636"/>
      <c r="AA55" s="555"/>
      <c r="AB55" s="707"/>
      <c r="AC55" s="700"/>
      <c r="AD55" s="751"/>
      <c r="AE55" s="752"/>
      <c r="AF55" s="751"/>
      <c r="AG55" s="751"/>
      <c r="AH55" s="751"/>
      <c r="AI55" s="755"/>
      <c r="AJ55" s="756"/>
      <c r="AK55" s="756"/>
      <c r="AL55" s="756"/>
      <c r="AM55" s="756"/>
      <c r="AN55" s="696"/>
      <c r="AO55" s="696"/>
      <c r="AP55" s="696"/>
      <c r="AQ55" s="696"/>
      <c r="AR55" s="696"/>
      <c r="AS55" s="696"/>
    </row>
    <row r="56" spans="1:45" s="1" customFormat="1" ht="75">
      <c r="A56" s="662" t="s">
        <v>64</v>
      </c>
      <c r="B56" s="587" t="s">
        <v>234</v>
      </c>
      <c r="C56" s="588"/>
      <c r="D56" s="923"/>
      <c r="E56" s="923"/>
      <c r="F56" s="632"/>
      <c r="G56" s="884"/>
      <c r="H56" s="885"/>
      <c r="I56" s="885"/>
      <c r="J56" s="885"/>
      <c r="K56" s="632"/>
      <c r="L56" s="884"/>
      <c r="M56" s="885"/>
      <c r="N56" s="885"/>
      <c r="O56" s="885"/>
      <c r="P56" s="632"/>
      <c r="Q56" s="884"/>
      <c r="R56" s="885"/>
      <c r="S56" s="885"/>
      <c r="T56" s="885"/>
      <c r="U56" s="632"/>
      <c r="V56" s="884"/>
      <c r="W56" s="885"/>
      <c r="X56" s="885"/>
      <c r="Y56" s="885"/>
      <c r="Z56" s="566"/>
      <c r="AA56" s="665"/>
      <c r="AB56" s="706"/>
      <c r="AC56" s="700"/>
      <c r="AD56" s="757"/>
      <c r="AE56" s="758"/>
      <c r="AF56" s="757"/>
      <c r="AG56" s="757"/>
      <c r="AH56" s="757"/>
      <c r="AI56" s="759"/>
      <c r="AJ56" s="760"/>
      <c r="AK56" s="760"/>
      <c r="AL56" s="760"/>
      <c r="AM56" s="760"/>
      <c r="AN56" s="4"/>
      <c r="AO56" s="4"/>
      <c r="AP56" s="4"/>
      <c r="AQ56" s="4"/>
      <c r="AR56" s="4"/>
      <c r="AS56" s="4"/>
    </row>
    <row r="57" spans="1:45" s="1" customFormat="1" ht="18.75">
      <c r="A57" s="662"/>
      <c r="B57" s="559" t="s">
        <v>319</v>
      </c>
      <c r="C57" s="569"/>
      <c r="D57" s="880"/>
      <c r="E57" s="880"/>
      <c r="F57" s="881"/>
      <c r="G57" s="882"/>
      <c r="H57" s="883"/>
      <c r="I57" s="883"/>
      <c r="J57" s="883"/>
      <c r="K57" s="881"/>
      <c r="L57" s="882"/>
      <c r="M57" s="883"/>
      <c r="N57" s="883"/>
      <c r="O57" s="883"/>
      <c r="P57" s="881"/>
      <c r="Q57" s="882"/>
      <c r="R57" s="883"/>
      <c r="S57" s="883"/>
      <c r="T57" s="883"/>
      <c r="U57" s="881"/>
      <c r="V57" s="882"/>
      <c r="W57" s="883"/>
      <c r="X57" s="883"/>
      <c r="Y57" s="883"/>
      <c r="Z57" s="566"/>
      <c r="AA57" s="589"/>
      <c r="AB57" s="706"/>
      <c r="AC57" s="700"/>
      <c r="AD57" s="757"/>
      <c r="AE57" s="758"/>
      <c r="AF57" s="757"/>
      <c r="AG57" s="757"/>
      <c r="AH57" s="757"/>
      <c r="AI57" s="759"/>
      <c r="AJ57" s="760"/>
      <c r="AK57" s="760"/>
      <c r="AL57" s="760"/>
      <c r="AM57" s="760"/>
      <c r="AN57" s="4"/>
      <c r="AO57" s="4"/>
      <c r="AP57" s="4"/>
      <c r="AQ57" s="4"/>
      <c r="AR57" s="4"/>
      <c r="AS57" s="4"/>
    </row>
    <row r="58" spans="1:45" s="1" customFormat="1" ht="112.5">
      <c r="A58" s="662"/>
      <c r="B58" s="543" t="s">
        <v>323</v>
      </c>
      <c r="C58" s="570" t="s">
        <v>320</v>
      </c>
      <c r="D58" s="963">
        <v>90</v>
      </c>
      <c r="E58" s="964">
        <f>E65*100/$D$65</f>
        <v>25.110107905747633</v>
      </c>
      <c r="F58" s="964">
        <f>F65*100/$D$65</f>
        <v>4.5006606474344855</v>
      </c>
      <c r="G58" s="964">
        <f>G65*100/$D$65</f>
        <v>3.550979960361154</v>
      </c>
      <c r="H58" s="965">
        <f>H65*100/$D$65</f>
        <v>0.4129046465536225</v>
      </c>
      <c r="I58" s="965">
        <f aca="true" t="shared" si="21" ref="I58:T58">I65*100/$D$65</f>
        <v>0.9138956177053512</v>
      </c>
      <c r="J58" s="965">
        <f t="shared" si="21"/>
        <v>2.2241796961021802</v>
      </c>
      <c r="K58" s="964">
        <f t="shared" si="21"/>
        <v>3.922594142259414</v>
      </c>
      <c r="L58" s="964">
        <f t="shared" si="21"/>
        <v>7.517617264919621</v>
      </c>
      <c r="M58" s="965">
        <f t="shared" si="21"/>
        <v>0.6799163179916318</v>
      </c>
      <c r="N58" s="965">
        <f t="shared" si="21"/>
        <v>2.785730015415107</v>
      </c>
      <c r="O58" s="965">
        <f t="shared" si="21"/>
        <v>4.051970931512883</v>
      </c>
      <c r="P58" s="964">
        <f t="shared" si="21"/>
        <v>3.90883065404096</v>
      </c>
      <c r="Q58" s="964">
        <f t="shared" si="21"/>
        <v>4.214380092490641</v>
      </c>
      <c r="R58" s="965">
        <f t="shared" si="21"/>
        <v>0.6055934816119798</v>
      </c>
      <c r="S58" s="965">
        <f t="shared" si="21"/>
        <v>0.4652059017837481</v>
      </c>
      <c r="T58" s="965">
        <f t="shared" si="21"/>
        <v>3.143580709094913</v>
      </c>
      <c r="U58" s="964">
        <f>U65*100/$D$65</f>
        <v>3.358291125302797</v>
      </c>
      <c r="V58" s="964">
        <f>V65*100/$D$65</f>
        <v>9.827130587976217</v>
      </c>
      <c r="W58" s="965">
        <f>W65*100/$D$65</f>
        <v>3.699625633120458</v>
      </c>
      <c r="X58" s="965">
        <f>X65*100/$D$65</f>
        <v>1.7947588636864127</v>
      </c>
      <c r="Y58" s="965">
        <f>Y65*100/$D$65</f>
        <v>4.332746091169346</v>
      </c>
      <c r="Z58" s="566" t="s">
        <v>327</v>
      </c>
      <c r="AA58" s="589"/>
      <c r="AB58" s="706"/>
      <c r="AC58" s="700"/>
      <c r="AD58" s="757"/>
      <c r="AE58" s="758"/>
      <c r="AF58" s="757"/>
      <c r="AG58" s="757"/>
      <c r="AH58" s="757"/>
      <c r="AI58" s="759"/>
      <c r="AJ58" s="760"/>
      <c r="AK58" s="760"/>
      <c r="AL58" s="760"/>
      <c r="AM58" s="760"/>
      <c r="AN58" s="4"/>
      <c r="AO58" s="4"/>
      <c r="AP58" s="4"/>
      <c r="AQ58" s="4"/>
      <c r="AR58" s="4"/>
      <c r="AS58" s="4"/>
    </row>
    <row r="59" spans="1:45" s="1" customFormat="1" ht="93.75">
      <c r="A59" s="662"/>
      <c r="B59" s="544" t="s">
        <v>324</v>
      </c>
      <c r="C59" s="570" t="s">
        <v>320</v>
      </c>
      <c r="D59" s="963">
        <v>90</v>
      </c>
      <c r="E59" s="964">
        <f aca="true" t="shared" si="22" ref="E59:Y59">(E87+E90)*100/($D$87+$D$90)</f>
        <v>20.24315391879131</v>
      </c>
      <c r="F59" s="964">
        <f t="shared" si="22"/>
        <v>5.016525023607176</v>
      </c>
      <c r="G59" s="964">
        <f t="shared" si="22"/>
        <v>5.016525023607176</v>
      </c>
      <c r="H59" s="965">
        <f t="shared" si="22"/>
        <v>1.5698772426817753</v>
      </c>
      <c r="I59" s="965">
        <f t="shared" si="22"/>
        <v>1.817752596789424</v>
      </c>
      <c r="J59" s="965">
        <f t="shared" si="22"/>
        <v>1.6288951841359773</v>
      </c>
      <c r="K59" s="964">
        <f t="shared" si="22"/>
        <v>5.016525023607176</v>
      </c>
      <c r="L59" s="964">
        <f t="shared" si="22"/>
        <v>4.025023607176582</v>
      </c>
      <c r="M59" s="965">
        <f t="shared" si="22"/>
        <v>0.4721435316336166</v>
      </c>
      <c r="N59" s="965">
        <f t="shared" si="22"/>
        <v>1.652502360717658</v>
      </c>
      <c r="O59" s="965">
        <f t="shared" si="22"/>
        <v>1.900377714825307</v>
      </c>
      <c r="P59" s="964">
        <f t="shared" si="22"/>
        <v>5.016525023607176</v>
      </c>
      <c r="Q59" s="964">
        <f t="shared" si="22"/>
        <v>6.185080264400377</v>
      </c>
      <c r="R59" s="965">
        <f t="shared" si="22"/>
        <v>1.900377714825307</v>
      </c>
      <c r="S59" s="965">
        <f t="shared" si="22"/>
        <v>1.8649669499527857</v>
      </c>
      <c r="T59" s="965">
        <f t="shared" si="22"/>
        <v>2.4197355996222853</v>
      </c>
      <c r="U59" s="964">
        <f t="shared" si="22"/>
        <v>5.016525023607176</v>
      </c>
      <c r="V59" s="964">
        <f t="shared" si="22"/>
        <v>5.016525023607176</v>
      </c>
      <c r="W59" s="965">
        <f t="shared" si="22"/>
        <v>1.841359773371105</v>
      </c>
      <c r="X59" s="965">
        <f t="shared" si="22"/>
        <v>1.8767705382436262</v>
      </c>
      <c r="Y59" s="965">
        <f t="shared" si="22"/>
        <v>1.2983947119924457</v>
      </c>
      <c r="Z59" s="566" t="s">
        <v>327</v>
      </c>
      <c r="AA59" s="589"/>
      <c r="AB59" s="706"/>
      <c r="AC59" s="700"/>
      <c r="AD59" s="757"/>
      <c r="AE59" s="758"/>
      <c r="AF59" s="757"/>
      <c r="AG59" s="757"/>
      <c r="AH59" s="757"/>
      <c r="AI59" s="759"/>
      <c r="AJ59" s="760"/>
      <c r="AK59" s="760"/>
      <c r="AL59" s="760"/>
      <c r="AM59" s="760"/>
      <c r="AN59" s="4"/>
      <c r="AO59" s="4"/>
      <c r="AP59" s="4"/>
      <c r="AQ59" s="4"/>
      <c r="AR59" s="4"/>
      <c r="AS59" s="4"/>
    </row>
    <row r="60" spans="1:45" s="1" customFormat="1" ht="56.25">
      <c r="A60" s="662"/>
      <c r="B60" s="544" t="s">
        <v>325</v>
      </c>
      <c r="C60" s="570" t="s">
        <v>320</v>
      </c>
      <c r="D60" s="963">
        <v>90</v>
      </c>
      <c r="E60" s="964"/>
      <c r="F60" s="964"/>
      <c r="G60" s="964"/>
      <c r="H60" s="965"/>
      <c r="I60" s="965"/>
      <c r="J60" s="965"/>
      <c r="K60" s="964"/>
      <c r="L60" s="964"/>
      <c r="M60" s="965"/>
      <c r="N60" s="965"/>
      <c r="O60" s="965"/>
      <c r="P60" s="964"/>
      <c r="Q60" s="964"/>
      <c r="R60" s="965"/>
      <c r="S60" s="965"/>
      <c r="T60" s="965"/>
      <c r="U60" s="964"/>
      <c r="V60" s="964"/>
      <c r="W60" s="965"/>
      <c r="X60" s="965"/>
      <c r="Y60" s="965"/>
      <c r="Z60" s="566" t="s">
        <v>328</v>
      </c>
      <c r="AA60" s="589"/>
      <c r="AB60" s="706"/>
      <c r="AC60" s="700"/>
      <c r="AD60" s="757"/>
      <c r="AE60" s="758"/>
      <c r="AF60" s="757"/>
      <c r="AG60" s="757"/>
      <c r="AH60" s="757"/>
      <c r="AI60" s="759"/>
      <c r="AJ60" s="760"/>
      <c r="AK60" s="760"/>
      <c r="AL60" s="760"/>
      <c r="AM60" s="760"/>
      <c r="AN60" s="4"/>
      <c r="AO60" s="4"/>
      <c r="AP60" s="4"/>
      <c r="AQ60" s="4"/>
      <c r="AR60" s="4"/>
      <c r="AS60" s="4"/>
    </row>
    <row r="61" spans="1:45" s="1" customFormat="1" ht="18.75">
      <c r="A61" s="662"/>
      <c r="B61" s="559" t="s">
        <v>321</v>
      </c>
      <c r="C61" s="570"/>
      <c r="D61" s="880"/>
      <c r="E61" s="880"/>
      <c r="F61" s="632"/>
      <c r="G61" s="884"/>
      <c r="H61" s="885"/>
      <c r="I61" s="885"/>
      <c r="J61" s="885"/>
      <c r="K61" s="886"/>
      <c r="L61" s="887"/>
      <c r="M61" s="888"/>
      <c r="N61" s="888"/>
      <c r="O61" s="888"/>
      <c r="P61" s="632"/>
      <c r="Q61" s="884"/>
      <c r="R61" s="885"/>
      <c r="S61" s="885"/>
      <c r="T61" s="885"/>
      <c r="U61" s="632"/>
      <c r="V61" s="884"/>
      <c r="W61" s="885"/>
      <c r="X61" s="885"/>
      <c r="Y61" s="885"/>
      <c r="Z61" s="566"/>
      <c r="AA61" s="665"/>
      <c r="AB61" s="706"/>
      <c r="AC61" s="700"/>
      <c r="AD61" s="757"/>
      <c r="AE61" s="758"/>
      <c r="AF61" s="757"/>
      <c r="AG61" s="757"/>
      <c r="AH61" s="757"/>
      <c r="AI61" s="759"/>
      <c r="AJ61" s="760"/>
      <c r="AK61" s="760"/>
      <c r="AL61" s="760"/>
      <c r="AM61" s="760"/>
      <c r="AN61" s="4"/>
      <c r="AO61" s="4"/>
      <c r="AP61" s="4"/>
      <c r="AQ61" s="4"/>
      <c r="AR61" s="4"/>
      <c r="AS61" s="4"/>
    </row>
    <row r="62" spans="1:45" s="1" customFormat="1" ht="18.75">
      <c r="A62" s="662"/>
      <c r="B62" s="547" t="s">
        <v>322</v>
      </c>
      <c r="C62" s="570" t="s">
        <v>29</v>
      </c>
      <c r="D62" s="880">
        <v>4</v>
      </c>
      <c r="E62" s="880"/>
      <c r="F62" s="632">
        <v>0</v>
      </c>
      <c r="G62" s="884">
        <f>SUM(H62:J62)</f>
        <v>0</v>
      </c>
      <c r="H62" s="885"/>
      <c r="I62" s="885"/>
      <c r="J62" s="885"/>
      <c r="K62" s="632">
        <v>0</v>
      </c>
      <c r="L62" s="884">
        <f>SUM(M62:O62)</f>
        <v>0</v>
      </c>
      <c r="M62" s="885"/>
      <c r="N62" s="885"/>
      <c r="O62" s="885"/>
      <c r="P62" s="632">
        <v>0</v>
      </c>
      <c r="Q62" s="884">
        <f>SUM(R62:T62)</f>
        <v>0</v>
      </c>
      <c r="R62" s="885"/>
      <c r="S62" s="885"/>
      <c r="T62" s="885"/>
      <c r="U62" s="881">
        <v>4</v>
      </c>
      <c r="V62" s="884">
        <f>SUM(W62:Y62)</f>
        <v>0</v>
      </c>
      <c r="W62" s="885"/>
      <c r="X62" s="885"/>
      <c r="Y62" s="885"/>
      <c r="Z62" s="566"/>
      <c r="AA62" s="589"/>
      <c r="AB62" s="706"/>
      <c r="AC62" s="700"/>
      <c r="AD62" s="757"/>
      <c r="AE62" s="758"/>
      <c r="AF62" s="757"/>
      <c r="AG62" s="757"/>
      <c r="AH62" s="757"/>
      <c r="AI62" s="759"/>
      <c r="AJ62" s="760"/>
      <c r="AK62" s="760"/>
      <c r="AL62" s="760"/>
      <c r="AM62" s="760"/>
      <c r="AN62" s="4"/>
      <c r="AO62" s="4"/>
      <c r="AP62" s="4"/>
      <c r="AQ62" s="4"/>
      <c r="AR62" s="4"/>
      <c r="AS62" s="4"/>
    </row>
    <row r="63" spans="1:45" s="1" customFormat="1" ht="18.75">
      <c r="A63" s="662"/>
      <c r="B63" s="552" t="s">
        <v>326</v>
      </c>
      <c r="C63" s="570" t="s">
        <v>29</v>
      </c>
      <c r="D63" s="880">
        <v>4</v>
      </c>
      <c r="E63" s="880"/>
      <c r="F63" s="632">
        <v>0</v>
      </c>
      <c r="G63" s="884">
        <f>SUM(H63:J63)</f>
        <v>0</v>
      </c>
      <c r="H63" s="885"/>
      <c r="I63" s="885"/>
      <c r="J63" s="885"/>
      <c r="K63" s="632">
        <v>0</v>
      </c>
      <c r="L63" s="884">
        <f>SUM(M63:O63)</f>
        <v>0</v>
      </c>
      <c r="M63" s="885"/>
      <c r="N63" s="885"/>
      <c r="O63" s="885"/>
      <c r="P63" s="632">
        <v>0</v>
      </c>
      <c r="Q63" s="884">
        <f>SUM(R63:T63)</f>
        <v>0</v>
      </c>
      <c r="R63" s="885"/>
      <c r="S63" s="885"/>
      <c r="T63" s="885"/>
      <c r="U63" s="881">
        <v>4</v>
      </c>
      <c r="V63" s="884">
        <f>SUM(W63:Y63)</f>
        <v>0</v>
      </c>
      <c r="W63" s="885"/>
      <c r="X63" s="885"/>
      <c r="Y63" s="885"/>
      <c r="Z63" s="566"/>
      <c r="AA63" s="589"/>
      <c r="AB63" s="706"/>
      <c r="AC63" s="700"/>
      <c r="AD63" s="757"/>
      <c r="AE63" s="758"/>
      <c r="AF63" s="757"/>
      <c r="AG63" s="757"/>
      <c r="AH63" s="757"/>
      <c r="AI63" s="759"/>
      <c r="AJ63" s="760"/>
      <c r="AK63" s="760"/>
      <c r="AL63" s="760"/>
      <c r="AM63" s="760"/>
      <c r="AN63" s="4"/>
      <c r="AO63" s="4"/>
      <c r="AP63" s="4"/>
      <c r="AQ63" s="4"/>
      <c r="AR63" s="4"/>
      <c r="AS63" s="4"/>
    </row>
    <row r="64" spans="1:45" s="1" customFormat="1" ht="37.5">
      <c r="A64" s="590"/>
      <c r="B64" s="591" t="s">
        <v>39</v>
      </c>
      <c r="C64" s="592"/>
      <c r="D64" s="923"/>
      <c r="E64" s="923"/>
      <c r="F64" s="632"/>
      <c r="G64" s="884">
        <f>SUM(H64:J64)</f>
        <v>0</v>
      </c>
      <c r="H64" s="885"/>
      <c r="I64" s="885"/>
      <c r="J64" s="885"/>
      <c r="K64" s="632"/>
      <c r="L64" s="884">
        <f>SUM(M64:O64)</f>
        <v>0</v>
      </c>
      <c r="M64" s="885"/>
      <c r="N64" s="885"/>
      <c r="O64" s="885"/>
      <c r="P64" s="632"/>
      <c r="Q64" s="884">
        <f>SUM(R64:T64)</f>
        <v>0</v>
      </c>
      <c r="R64" s="885"/>
      <c r="S64" s="885"/>
      <c r="T64" s="885"/>
      <c r="U64" s="632"/>
      <c r="V64" s="884">
        <f>SUM(W64:Y64)</f>
        <v>0</v>
      </c>
      <c r="W64" s="885"/>
      <c r="X64" s="885"/>
      <c r="Y64" s="885"/>
      <c r="Z64" s="566"/>
      <c r="AA64" s="589"/>
      <c r="AB64" s="706"/>
      <c r="AC64" s="700"/>
      <c r="AD64" s="757"/>
      <c r="AE64" s="758"/>
      <c r="AF64" s="757"/>
      <c r="AG64" s="757"/>
      <c r="AH64" s="757"/>
      <c r="AI64" s="759"/>
      <c r="AJ64" s="760"/>
      <c r="AK64" s="760"/>
      <c r="AL64" s="760"/>
      <c r="AM64" s="760"/>
      <c r="AN64" s="4"/>
      <c r="AO64" s="4"/>
      <c r="AP64" s="4"/>
      <c r="AQ64" s="4"/>
      <c r="AR64" s="4"/>
      <c r="AS64" s="4"/>
    </row>
    <row r="65" spans="1:39" s="4" customFormat="1" ht="36" customHeight="1">
      <c r="A65" s="590"/>
      <c r="B65" s="593" t="s">
        <v>86</v>
      </c>
      <c r="C65" s="594" t="s">
        <v>40</v>
      </c>
      <c r="D65" s="923">
        <v>36328</v>
      </c>
      <c r="E65" s="880">
        <f>SUM(G65,L65,Q65,V65)</f>
        <v>9122</v>
      </c>
      <c r="F65" s="924">
        <f aca="true" t="shared" si="23" ref="F65:Y65">SUM(F66+F71+F72+F77+F80)</f>
        <v>1635</v>
      </c>
      <c r="G65" s="925">
        <f t="shared" si="23"/>
        <v>1290</v>
      </c>
      <c r="H65" s="926">
        <f t="shared" si="23"/>
        <v>150</v>
      </c>
      <c r="I65" s="926">
        <f t="shared" si="23"/>
        <v>332</v>
      </c>
      <c r="J65" s="926">
        <f t="shared" si="23"/>
        <v>808</v>
      </c>
      <c r="K65" s="924">
        <f t="shared" si="23"/>
        <v>1425</v>
      </c>
      <c r="L65" s="925">
        <f t="shared" si="23"/>
        <v>2731</v>
      </c>
      <c r="M65" s="926">
        <f t="shared" si="23"/>
        <v>247</v>
      </c>
      <c r="N65" s="926">
        <f t="shared" si="23"/>
        <v>1012</v>
      </c>
      <c r="O65" s="926">
        <f t="shared" si="23"/>
        <v>1472</v>
      </c>
      <c r="P65" s="924">
        <f t="shared" si="23"/>
        <v>1420</v>
      </c>
      <c r="Q65" s="925">
        <f t="shared" si="23"/>
        <v>1531</v>
      </c>
      <c r="R65" s="926">
        <f t="shared" si="23"/>
        <v>220</v>
      </c>
      <c r="S65" s="926">
        <f t="shared" si="23"/>
        <v>169</v>
      </c>
      <c r="T65" s="926">
        <f t="shared" si="23"/>
        <v>1142</v>
      </c>
      <c r="U65" s="924">
        <f t="shared" si="23"/>
        <v>1220</v>
      </c>
      <c r="V65" s="925">
        <f t="shared" si="23"/>
        <v>3570</v>
      </c>
      <c r="W65" s="926">
        <f t="shared" si="23"/>
        <v>1344</v>
      </c>
      <c r="X65" s="926">
        <f t="shared" si="23"/>
        <v>652</v>
      </c>
      <c r="Y65" s="926">
        <f t="shared" si="23"/>
        <v>1574</v>
      </c>
      <c r="Z65" s="637"/>
      <c r="AA65" s="595" t="s">
        <v>386</v>
      </c>
      <c r="AB65" s="708" t="s">
        <v>362</v>
      </c>
      <c r="AC65" s="700"/>
      <c r="AD65" s="761"/>
      <c r="AE65" s="762"/>
      <c r="AF65" s="761"/>
      <c r="AG65" s="761"/>
      <c r="AH65" s="761"/>
      <c r="AI65" s="763"/>
      <c r="AJ65" s="764"/>
      <c r="AK65" s="764"/>
      <c r="AL65" s="764"/>
      <c r="AM65" s="764"/>
    </row>
    <row r="66" spans="1:45" s="58" customFormat="1" ht="18.75">
      <c r="A66" s="590"/>
      <c r="B66" s="604" t="s">
        <v>87</v>
      </c>
      <c r="C66" s="592" t="s">
        <v>41</v>
      </c>
      <c r="D66" s="927">
        <v>24914</v>
      </c>
      <c r="E66" s="917"/>
      <c r="F66" s="928"/>
      <c r="G66" s="928"/>
      <c r="H66" s="928"/>
      <c r="I66" s="928"/>
      <c r="J66" s="928"/>
      <c r="K66" s="928"/>
      <c r="L66" s="928"/>
      <c r="M66" s="928"/>
      <c r="N66" s="928"/>
      <c r="O66" s="928"/>
      <c r="P66" s="928"/>
      <c r="Q66" s="928"/>
      <c r="R66" s="928"/>
      <c r="S66" s="928"/>
      <c r="T66" s="928"/>
      <c r="U66" s="928"/>
      <c r="V66" s="928"/>
      <c r="W66" s="928"/>
      <c r="X66" s="928"/>
      <c r="Y66" s="928"/>
      <c r="Z66" s="566"/>
      <c r="AA66" s="589" t="s">
        <v>387</v>
      </c>
      <c r="AB66" s="706" t="s">
        <v>340</v>
      </c>
      <c r="AC66" s="700"/>
      <c r="AD66" s="765"/>
      <c r="AE66" s="765"/>
      <c r="AF66" s="765"/>
      <c r="AG66" s="765"/>
      <c r="AH66" s="765"/>
      <c r="AI66" s="739"/>
      <c r="AJ66" s="745"/>
      <c r="AK66" s="745"/>
      <c r="AL66" s="745"/>
      <c r="AM66" s="745"/>
      <c r="AN66" s="698"/>
      <c r="AO66" s="698"/>
      <c r="AP66" s="698"/>
      <c r="AQ66" s="698"/>
      <c r="AR66" s="698"/>
      <c r="AS66" s="698"/>
    </row>
    <row r="67" spans="1:45" s="1" customFormat="1" ht="18.75">
      <c r="A67" s="590"/>
      <c r="B67" s="604" t="s">
        <v>516</v>
      </c>
      <c r="C67" s="592" t="s">
        <v>41</v>
      </c>
      <c r="D67" s="927">
        <v>14482</v>
      </c>
      <c r="E67" s="917"/>
      <c r="F67" s="919"/>
      <c r="G67" s="919"/>
      <c r="H67" s="919"/>
      <c r="I67" s="919"/>
      <c r="J67" s="919"/>
      <c r="K67" s="919"/>
      <c r="L67" s="919"/>
      <c r="M67" s="919"/>
      <c r="N67" s="919"/>
      <c r="O67" s="919"/>
      <c r="P67" s="919"/>
      <c r="Q67" s="919"/>
      <c r="R67" s="919"/>
      <c r="S67" s="919"/>
      <c r="T67" s="919"/>
      <c r="U67" s="919"/>
      <c r="V67" s="919"/>
      <c r="W67" s="919"/>
      <c r="X67" s="919"/>
      <c r="Y67" s="919"/>
      <c r="Z67" s="637"/>
      <c r="AA67" s="589" t="s">
        <v>388</v>
      </c>
      <c r="AB67" s="706" t="s">
        <v>352</v>
      </c>
      <c r="AC67" s="700"/>
      <c r="AD67" s="751"/>
      <c r="AE67" s="752"/>
      <c r="AF67" s="751"/>
      <c r="AG67" s="751"/>
      <c r="AH67" s="751"/>
      <c r="AI67" s="727"/>
      <c r="AJ67" s="756"/>
      <c r="AK67" s="756"/>
      <c r="AL67" s="756"/>
      <c r="AM67" s="756"/>
      <c r="AN67" s="4"/>
      <c r="AO67" s="4"/>
      <c r="AP67" s="4"/>
      <c r="AQ67" s="4"/>
      <c r="AR67" s="4"/>
      <c r="AS67" s="4"/>
    </row>
    <row r="68" spans="1:45" s="1" customFormat="1" ht="24" customHeight="1">
      <c r="A68" s="804"/>
      <c r="B68" s="810" t="s">
        <v>276</v>
      </c>
      <c r="C68" s="570" t="s">
        <v>277</v>
      </c>
      <c r="D68" s="917">
        <v>14332</v>
      </c>
      <c r="E68" s="917"/>
      <c r="F68" s="889"/>
      <c r="G68" s="877"/>
      <c r="H68" s="889"/>
      <c r="I68" s="889"/>
      <c r="J68" s="889"/>
      <c r="K68" s="889"/>
      <c r="L68" s="877"/>
      <c r="M68" s="889"/>
      <c r="N68" s="889"/>
      <c r="O68" s="889"/>
      <c r="P68" s="889"/>
      <c r="Q68" s="877"/>
      <c r="R68" s="889"/>
      <c r="S68" s="889"/>
      <c r="T68" s="889"/>
      <c r="U68" s="889"/>
      <c r="V68" s="877"/>
      <c r="W68" s="889"/>
      <c r="X68" s="889"/>
      <c r="Y68" s="889"/>
      <c r="Z68" s="635" t="s">
        <v>354</v>
      </c>
      <c r="AA68" s="589"/>
      <c r="AB68" s="706" t="s">
        <v>350</v>
      </c>
      <c r="AC68" s="700"/>
      <c r="AD68" s="766"/>
      <c r="AE68" s="766"/>
      <c r="AF68" s="767"/>
      <c r="AG68" s="766"/>
      <c r="AH68" s="766"/>
      <c r="AI68" s="767"/>
      <c r="AJ68" s="767"/>
      <c r="AK68" s="767"/>
      <c r="AL68" s="767"/>
      <c r="AM68" s="767"/>
      <c r="AN68" s="4"/>
      <c r="AO68" s="4"/>
      <c r="AP68" s="4"/>
      <c r="AQ68" s="4"/>
      <c r="AR68" s="4"/>
      <c r="AS68" s="4"/>
    </row>
    <row r="69" spans="1:45" s="1" customFormat="1" ht="18.75">
      <c r="A69" s="805"/>
      <c r="B69" s="666" t="s">
        <v>278</v>
      </c>
      <c r="C69" s="570" t="s">
        <v>41</v>
      </c>
      <c r="D69" s="917">
        <v>150</v>
      </c>
      <c r="E69" s="917"/>
      <c r="F69" s="889"/>
      <c r="G69" s="877"/>
      <c r="H69" s="889"/>
      <c r="I69" s="889"/>
      <c r="J69" s="889"/>
      <c r="K69" s="889"/>
      <c r="L69" s="877"/>
      <c r="M69" s="889"/>
      <c r="N69" s="889"/>
      <c r="O69" s="889"/>
      <c r="P69" s="889"/>
      <c r="Q69" s="877"/>
      <c r="R69" s="889"/>
      <c r="S69" s="889"/>
      <c r="T69" s="889"/>
      <c r="U69" s="889"/>
      <c r="V69" s="877"/>
      <c r="W69" s="889"/>
      <c r="X69" s="889"/>
      <c r="Y69" s="889"/>
      <c r="Z69" s="635" t="s">
        <v>354</v>
      </c>
      <c r="AA69" s="589"/>
      <c r="AB69" s="706" t="s">
        <v>350</v>
      </c>
      <c r="AC69" s="700"/>
      <c r="AD69" s="768"/>
      <c r="AE69" s="768"/>
      <c r="AF69" s="768"/>
      <c r="AG69" s="768"/>
      <c r="AH69" s="768"/>
      <c r="AI69" s="768"/>
      <c r="AJ69" s="769"/>
      <c r="AK69" s="769"/>
      <c r="AL69" s="769"/>
      <c r="AM69" s="769"/>
      <c r="AN69" s="4"/>
      <c r="AO69" s="4"/>
      <c r="AP69" s="4"/>
      <c r="AQ69" s="4"/>
      <c r="AR69" s="4"/>
      <c r="AS69" s="4"/>
    </row>
    <row r="70" spans="1:45" s="1" customFormat="1" ht="22.5" customHeight="1">
      <c r="A70" s="590"/>
      <c r="B70" s="604" t="s">
        <v>517</v>
      </c>
      <c r="C70" s="592" t="s">
        <v>41</v>
      </c>
      <c r="D70" s="927">
        <v>10432</v>
      </c>
      <c r="E70" s="917"/>
      <c r="F70" s="919"/>
      <c r="G70" s="877"/>
      <c r="H70" s="919"/>
      <c r="I70" s="919"/>
      <c r="J70" s="919"/>
      <c r="K70" s="919"/>
      <c r="L70" s="877"/>
      <c r="M70" s="919"/>
      <c r="N70" s="919"/>
      <c r="O70" s="919"/>
      <c r="P70" s="919"/>
      <c r="Q70" s="877"/>
      <c r="R70" s="919"/>
      <c r="S70" s="919"/>
      <c r="T70" s="919"/>
      <c r="U70" s="919"/>
      <c r="V70" s="877"/>
      <c r="W70" s="919"/>
      <c r="X70" s="919"/>
      <c r="Y70" s="919"/>
      <c r="Z70" s="637" t="s">
        <v>355</v>
      </c>
      <c r="AA70" s="589"/>
      <c r="AB70" s="706" t="s">
        <v>350</v>
      </c>
      <c r="AC70" s="700"/>
      <c r="AD70" s="751"/>
      <c r="AE70" s="752"/>
      <c r="AF70" s="751"/>
      <c r="AG70" s="751"/>
      <c r="AH70" s="751"/>
      <c r="AI70" s="727"/>
      <c r="AJ70" s="756"/>
      <c r="AK70" s="756"/>
      <c r="AL70" s="756"/>
      <c r="AM70" s="756"/>
      <c r="AN70" s="4"/>
      <c r="AO70" s="4"/>
      <c r="AP70" s="4"/>
      <c r="AQ70" s="4"/>
      <c r="AR70" s="4"/>
      <c r="AS70" s="4"/>
    </row>
    <row r="71" spans="1:45" s="1" customFormat="1" ht="49.5">
      <c r="A71" s="600"/>
      <c r="B71" s="601" t="s">
        <v>90</v>
      </c>
      <c r="C71" s="602" t="s">
        <v>42</v>
      </c>
      <c r="D71" s="923">
        <v>460</v>
      </c>
      <c r="E71" s="880">
        <f>SUM(G71,L71,Q71,V71)</f>
        <v>463</v>
      </c>
      <c r="F71" s="632">
        <v>265</v>
      </c>
      <c r="G71" s="884">
        <f>SUM(H71:J71)</f>
        <v>273</v>
      </c>
      <c r="H71" s="929">
        <f>SUM('[4]month'!H71)</f>
        <v>40</v>
      </c>
      <c r="I71" s="929">
        <f>SUM('[5]month'!I71)</f>
        <v>211</v>
      </c>
      <c r="J71" s="929">
        <f>SUM('[6]month'!J71)</f>
        <v>22</v>
      </c>
      <c r="K71" s="632">
        <v>85</v>
      </c>
      <c r="L71" s="884">
        <f>SUM(M71:O71)</f>
        <v>96</v>
      </c>
      <c r="M71" s="929">
        <f>SUM('[13]month'!M71)</f>
        <v>27</v>
      </c>
      <c r="N71" s="929">
        <f>SUM('[14]month'!N71)</f>
        <v>41</v>
      </c>
      <c r="O71" s="929">
        <f>SUM('[15]month'!O71)</f>
        <v>28</v>
      </c>
      <c r="P71" s="632">
        <v>80</v>
      </c>
      <c r="Q71" s="884">
        <f>SUM(R71:T71)</f>
        <v>94</v>
      </c>
      <c r="R71" s="929">
        <f>SUM('[22]month'!R71)</f>
        <v>44</v>
      </c>
      <c r="S71" s="929">
        <f>SUM('[23]month'!S71)</f>
        <v>37</v>
      </c>
      <c r="T71" s="929">
        <f>SUM('[24]month'!T71)</f>
        <v>13</v>
      </c>
      <c r="U71" s="632">
        <v>30</v>
      </c>
      <c r="V71" s="884">
        <f>SUM(W71:Y71)</f>
        <v>0</v>
      </c>
      <c r="W71" s="929">
        <f>SUM('[34]month'!W71)</f>
        <v>0</v>
      </c>
      <c r="X71" s="929">
        <f>SUM('[35]month'!X71)</f>
        <v>0</v>
      </c>
      <c r="Y71" s="929">
        <f>SUM('[36]month'!Y71)</f>
        <v>0</v>
      </c>
      <c r="Z71" s="566" t="s">
        <v>358</v>
      </c>
      <c r="AA71" s="589"/>
      <c r="AB71" s="706" t="s">
        <v>344</v>
      </c>
      <c r="AC71" s="700"/>
      <c r="AD71" s="751"/>
      <c r="AE71" s="752"/>
      <c r="AF71" s="751"/>
      <c r="AG71" s="696"/>
      <c r="AH71" s="751"/>
      <c r="AI71" s="727"/>
      <c r="AJ71" s="756"/>
      <c r="AK71" s="756"/>
      <c r="AL71" s="756"/>
      <c r="AM71" s="756"/>
      <c r="AN71" s="4"/>
      <c r="AO71" s="4"/>
      <c r="AP71" s="4"/>
      <c r="AQ71" s="4"/>
      <c r="AR71" s="4"/>
      <c r="AS71" s="4"/>
    </row>
    <row r="72" spans="1:45" s="1" customFormat="1" ht="21.75" customHeight="1">
      <c r="A72" s="590"/>
      <c r="B72" s="593" t="s">
        <v>91</v>
      </c>
      <c r="C72" s="594" t="s">
        <v>43</v>
      </c>
      <c r="D72" s="923">
        <v>9992</v>
      </c>
      <c r="E72" s="880">
        <f>SUM(G72,L72,Q72,V72)</f>
        <v>8659</v>
      </c>
      <c r="F72" s="632">
        <f aca="true" t="shared" si="24" ref="F72:Y72">SUM(F73+F76)</f>
        <v>1370</v>
      </c>
      <c r="G72" s="884">
        <f t="shared" si="24"/>
        <v>1017</v>
      </c>
      <c r="H72" s="930">
        <f t="shared" si="24"/>
        <v>110</v>
      </c>
      <c r="I72" s="930">
        <f t="shared" si="24"/>
        <v>121</v>
      </c>
      <c r="J72" s="930">
        <f t="shared" si="24"/>
        <v>786</v>
      </c>
      <c r="K72" s="632">
        <f t="shared" si="24"/>
        <v>1340</v>
      </c>
      <c r="L72" s="884">
        <f t="shared" si="24"/>
        <v>2635</v>
      </c>
      <c r="M72" s="930">
        <f t="shared" si="24"/>
        <v>220</v>
      </c>
      <c r="N72" s="930">
        <f t="shared" si="24"/>
        <v>971</v>
      </c>
      <c r="O72" s="930">
        <f t="shared" si="24"/>
        <v>1444</v>
      </c>
      <c r="P72" s="632">
        <f t="shared" si="24"/>
        <v>1340</v>
      </c>
      <c r="Q72" s="884">
        <f t="shared" si="24"/>
        <v>1437</v>
      </c>
      <c r="R72" s="930">
        <f t="shared" si="24"/>
        <v>176</v>
      </c>
      <c r="S72" s="930">
        <f t="shared" si="24"/>
        <v>132</v>
      </c>
      <c r="T72" s="930">
        <f t="shared" si="24"/>
        <v>1129</v>
      </c>
      <c r="U72" s="632">
        <f t="shared" si="24"/>
        <v>1190</v>
      </c>
      <c r="V72" s="884">
        <f t="shared" si="24"/>
        <v>3570</v>
      </c>
      <c r="W72" s="930">
        <f t="shared" si="24"/>
        <v>1344</v>
      </c>
      <c r="X72" s="930">
        <f t="shared" si="24"/>
        <v>652</v>
      </c>
      <c r="Y72" s="930">
        <f t="shared" si="24"/>
        <v>1574</v>
      </c>
      <c r="Z72" s="566"/>
      <c r="AA72" s="589" t="s">
        <v>389</v>
      </c>
      <c r="AB72" s="706" t="s">
        <v>340</v>
      </c>
      <c r="AC72" s="700"/>
      <c r="AD72" s="751"/>
      <c r="AE72" s="752"/>
      <c r="AF72" s="751"/>
      <c r="AG72" s="696"/>
      <c r="AH72" s="751"/>
      <c r="AI72" s="727"/>
      <c r="AJ72" s="756"/>
      <c r="AK72" s="756"/>
      <c r="AL72" s="756"/>
      <c r="AM72" s="756"/>
      <c r="AN72" s="4"/>
      <c r="AO72" s="4"/>
      <c r="AP72" s="4"/>
      <c r="AQ72" s="4"/>
      <c r="AR72" s="4"/>
      <c r="AS72" s="4"/>
    </row>
    <row r="73" spans="1:39" ht="49.5">
      <c r="A73" s="590"/>
      <c r="B73" s="596" t="s">
        <v>518</v>
      </c>
      <c r="C73" s="597" t="s">
        <v>43</v>
      </c>
      <c r="D73" s="923">
        <v>5240</v>
      </c>
      <c r="E73" s="880">
        <f>SUM(G73,L73,Q73,V73)</f>
        <v>8659</v>
      </c>
      <c r="F73" s="632">
        <f aca="true" t="shared" si="25" ref="F73:Y73">SUM(F74:F75)</f>
        <v>1370</v>
      </c>
      <c r="G73" s="884">
        <f t="shared" si="25"/>
        <v>1017</v>
      </c>
      <c r="H73" s="931">
        <f t="shared" si="25"/>
        <v>110</v>
      </c>
      <c r="I73" s="931">
        <f t="shared" si="25"/>
        <v>121</v>
      </c>
      <c r="J73" s="931">
        <f t="shared" si="25"/>
        <v>786</v>
      </c>
      <c r="K73" s="632">
        <f t="shared" si="25"/>
        <v>1340</v>
      </c>
      <c r="L73" s="884">
        <f t="shared" si="25"/>
        <v>2635</v>
      </c>
      <c r="M73" s="931">
        <f t="shared" si="25"/>
        <v>220</v>
      </c>
      <c r="N73" s="931">
        <f t="shared" si="25"/>
        <v>971</v>
      </c>
      <c r="O73" s="931">
        <f t="shared" si="25"/>
        <v>1444</v>
      </c>
      <c r="P73" s="632">
        <f t="shared" si="25"/>
        <v>1340</v>
      </c>
      <c r="Q73" s="884">
        <f t="shared" si="25"/>
        <v>1437</v>
      </c>
      <c r="R73" s="931">
        <f t="shared" si="25"/>
        <v>176</v>
      </c>
      <c r="S73" s="931">
        <f t="shared" si="25"/>
        <v>132</v>
      </c>
      <c r="T73" s="931">
        <f t="shared" si="25"/>
        <v>1129</v>
      </c>
      <c r="U73" s="632">
        <f t="shared" si="25"/>
        <v>1190</v>
      </c>
      <c r="V73" s="884">
        <f t="shared" si="25"/>
        <v>3570</v>
      </c>
      <c r="W73" s="931">
        <f t="shared" si="25"/>
        <v>1344</v>
      </c>
      <c r="X73" s="931">
        <f t="shared" si="25"/>
        <v>652</v>
      </c>
      <c r="Y73" s="931">
        <f t="shared" si="25"/>
        <v>1574</v>
      </c>
      <c r="Z73" s="566"/>
      <c r="AA73" s="603" t="s">
        <v>390</v>
      </c>
      <c r="AB73" s="706" t="s">
        <v>352</v>
      </c>
      <c r="AC73" s="700"/>
      <c r="AD73" s="770"/>
      <c r="AE73" s="770"/>
      <c r="AF73" s="770"/>
      <c r="AG73" s="770"/>
      <c r="AH73" s="770"/>
      <c r="AI73" s="770"/>
      <c r="AJ73" s="771"/>
      <c r="AK73" s="771"/>
      <c r="AL73" s="771"/>
      <c r="AM73" s="771"/>
    </row>
    <row r="74" spans="1:39" ht="49.5">
      <c r="A74" s="811"/>
      <c r="B74" s="538" t="s">
        <v>269</v>
      </c>
      <c r="C74" s="571" t="s">
        <v>270</v>
      </c>
      <c r="D74" s="932">
        <v>2600</v>
      </c>
      <c r="E74" s="880">
        <f>SUM(G74,L74,Q74,V74)</f>
        <v>5450</v>
      </c>
      <c r="F74" s="881">
        <v>600</v>
      </c>
      <c r="G74" s="890">
        <f>SUM(H74:J74)</f>
        <v>467</v>
      </c>
      <c r="H74" s="891">
        <f>SUM('[7]month'!H74)</f>
        <v>0</v>
      </c>
      <c r="I74" s="891">
        <f>SUM('[8]month'!I74)</f>
        <v>99</v>
      </c>
      <c r="J74" s="891">
        <f>SUM('[9]month'!J74)</f>
        <v>368</v>
      </c>
      <c r="K74" s="881">
        <v>790</v>
      </c>
      <c r="L74" s="890">
        <f>SUM(M74:O74)</f>
        <v>2038</v>
      </c>
      <c r="M74" s="891">
        <f>SUM('[16]month'!M74)</f>
        <v>0</v>
      </c>
      <c r="N74" s="891">
        <f>SUM('[17]month'!N74)</f>
        <v>641</v>
      </c>
      <c r="O74" s="891">
        <f>SUM('[18]month'!O74)</f>
        <v>1397</v>
      </c>
      <c r="P74" s="881">
        <v>790</v>
      </c>
      <c r="Q74" s="890">
        <f>SUM(R74:T74)</f>
        <v>513</v>
      </c>
      <c r="R74" s="891">
        <f>SUM('[19]month'!R74)</f>
        <v>0</v>
      </c>
      <c r="S74" s="891">
        <f>SUM('[20]month'!S74)</f>
        <v>0</v>
      </c>
      <c r="T74" s="891">
        <f>SUM('[21]month'!T74)</f>
        <v>513</v>
      </c>
      <c r="U74" s="881">
        <v>420</v>
      </c>
      <c r="V74" s="890">
        <f>SUM(W74:Y74)</f>
        <v>2432</v>
      </c>
      <c r="W74" s="891">
        <f>SUM('[31]month'!W74)</f>
        <v>1256</v>
      </c>
      <c r="X74" s="891">
        <f>SUM('[32]month'!X74)</f>
        <v>62</v>
      </c>
      <c r="Y74" s="891">
        <f>SUM('[33]month'!Y74)</f>
        <v>1114</v>
      </c>
      <c r="Z74" s="566" t="s">
        <v>359</v>
      </c>
      <c r="AA74" s="603"/>
      <c r="AB74" s="706" t="s">
        <v>350</v>
      </c>
      <c r="AC74" s="700"/>
      <c r="AD74" s="770"/>
      <c r="AE74" s="770"/>
      <c r="AF74" s="770"/>
      <c r="AG74" s="770"/>
      <c r="AH74" s="770"/>
      <c r="AI74" s="770"/>
      <c r="AJ74" s="771"/>
      <c r="AK74" s="771"/>
      <c r="AL74" s="771"/>
      <c r="AM74" s="771"/>
    </row>
    <row r="75" spans="1:39" ht="49.5">
      <c r="A75" s="811"/>
      <c r="B75" s="538" t="s">
        <v>271</v>
      </c>
      <c r="C75" s="571" t="s">
        <v>270</v>
      </c>
      <c r="D75" s="932">
        <v>2640</v>
      </c>
      <c r="E75" s="880">
        <f>SUM(G75,L75,Q75,V75)</f>
        <v>3209</v>
      </c>
      <c r="F75" s="881">
        <v>770</v>
      </c>
      <c r="G75" s="890">
        <f>SUM(H75:J75)</f>
        <v>550</v>
      </c>
      <c r="H75" s="891">
        <f>SUM('[7]month'!H75)</f>
        <v>110</v>
      </c>
      <c r="I75" s="891">
        <f>SUM('[8]month'!I75)</f>
        <v>22</v>
      </c>
      <c r="J75" s="891">
        <f>SUM('[9]month'!J75)</f>
        <v>418</v>
      </c>
      <c r="K75" s="881">
        <v>550</v>
      </c>
      <c r="L75" s="890">
        <f>SUM(M75:O75)</f>
        <v>597</v>
      </c>
      <c r="M75" s="891">
        <f>SUM('[16]month'!M75)</f>
        <v>220</v>
      </c>
      <c r="N75" s="891">
        <f>SUM('[17]month'!N75)</f>
        <v>330</v>
      </c>
      <c r="O75" s="891">
        <f>SUM('[18]month'!O75)</f>
        <v>47</v>
      </c>
      <c r="P75" s="881">
        <v>550</v>
      </c>
      <c r="Q75" s="890">
        <f>SUM(R75:T75)</f>
        <v>924</v>
      </c>
      <c r="R75" s="891">
        <f>SUM('[19]month'!R75)</f>
        <v>176</v>
      </c>
      <c r="S75" s="891">
        <f>SUM('[20]month'!S75)</f>
        <v>132</v>
      </c>
      <c r="T75" s="891">
        <f>SUM('[21]month'!T75)</f>
        <v>616</v>
      </c>
      <c r="U75" s="881">
        <v>770</v>
      </c>
      <c r="V75" s="890">
        <f>SUM(W75:Y75)</f>
        <v>1138</v>
      </c>
      <c r="W75" s="891">
        <f>SUM('[31]month'!W75)</f>
        <v>88</v>
      </c>
      <c r="X75" s="891">
        <f>SUM('[32]month'!X75)</f>
        <v>590</v>
      </c>
      <c r="Y75" s="891">
        <f>SUM('[33]month'!Y75)</f>
        <v>460</v>
      </c>
      <c r="Z75" s="566" t="s">
        <v>359</v>
      </c>
      <c r="AA75" s="603"/>
      <c r="AB75" s="706" t="s">
        <v>350</v>
      </c>
      <c r="AC75" s="700"/>
      <c r="AD75" s="770"/>
      <c r="AE75" s="770"/>
      <c r="AF75" s="770"/>
      <c r="AG75" s="770"/>
      <c r="AH75" s="770"/>
      <c r="AI75" s="770"/>
      <c r="AJ75" s="771"/>
      <c r="AK75" s="771"/>
      <c r="AL75" s="771"/>
      <c r="AM75" s="771"/>
    </row>
    <row r="76" spans="1:39" ht="33" hidden="1">
      <c r="A76" s="590"/>
      <c r="B76" s="604" t="s">
        <v>89</v>
      </c>
      <c r="C76" s="592" t="s">
        <v>43</v>
      </c>
      <c r="D76" s="927">
        <v>4752</v>
      </c>
      <c r="E76" s="917"/>
      <c r="F76" s="919"/>
      <c r="G76" s="919"/>
      <c r="H76" s="919"/>
      <c r="I76" s="919"/>
      <c r="J76" s="919"/>
      <c r="K76" s="919"/>
      <c r="L76" s="919"/>
      <c r="M76" s="919"/>
      <c r="N76" s="919"/>
      <c r="O76" s="919"/>
      <c r="P76" s="919"/>
      <c r="Q76" s="919"/>
      <c r="R76" s="919"/>
      <c r="S76" s="919"/>
      <c r="T76" s="919"/>
      <c r="U76" s="919"/>
      <c r="V76" s="919"/>
      <c r="W76" s="919"/>
      <c r="X76" s="919"/>
      <c r="Y76" s="919"/>
      <c r="Z76" s="566" t="s">
        <v>355</v>
      </c>
      <c r="AA76" s="603"/>
      <c r="AB76" s="706" t="s">
        <v>352</v>
      </c>
      <c r="AC76" s="700"/>
      <c r="AD76" s="770"/>
      <c r="AE76" s="772"/>
      <c r="AF76" s="770"/>
      <c r="AG76" s="770"/>
      <c r="AH76" s="770"/>
      <c r="AI76" s="770"/>
      <c r="AJ76" s="771"/>
      <c r="AK76" s="771"/>
      <c r="AL76" s="771"/>
      <c r="AM76" s="771"/>
    </row>
    <row r="77" spans="1:39" ht="21" hidden="1">
      <c r="A77" s="590"/>
      <c r="B77" s="604" t="s">
        <v>93</v>
      </c>
      <c r="C77" s="592" t="s">
        <v>44</v>
      </c>
      <c r="D77" s="927">
        <v>462</v>
      </c>
      <c r="E77" s="917"/>
      <c r="F77" s="919"/>
      <c r="G77" s="919"/>
      <c r="H77" s="919"/>
      <c r="I77" s="919"/>
      <c r="J77" s="919"/>
      <c r="K77" s="919"/>
      <c r="L77" s="919"/>
      <c r="M77" s="919"/>
      <c r="N77" s="919"/>
      <c r="O77" s="919"/>
      <c r="P77" s="919"/>
      <c r="Q77" s="919"/>
      <c r="R77" s="919"/>
      <c r="S77" s="919"/>
      <c r="T77" s="919"/>
      <c r="U77" s="919"/>
      <c r="V77" s="919"/>
      <c r="W77" s="919"/>
      <c r="X77" s="919"/>
      <c r="Y77" s="919"/>
      <c r="Z77" s="566"/>
      <c r="AA77" s="603" t="s">
        <v>391</v>
      </c>
      <c r="AB77" s="706" t="s">
        <v>340</v>
      </c>
      <c r="AC77" s="700"/>
      <c r="AD77" s="770"/>
      <c r="AE77" s="770"/>
      <c r="AF77" s="770"/>
      <c r="AG77" s="770"/>
      <c r="AH77" s="770"/>
      <c r="AI77" s="770"/>
      <c r="AJ77" s="771"/>
      <c r="AK77" s="771"/>
      <c r="AL77" s="771"/>
      <c r="AM77" s="771"/>
    </row>
    <row r="78" spans="1:39" ht="21" hidden="1">
      <c r="A78" s="805"/>
      <c r="B78" s="812" t="s">
        <v>273</v>
      </c>
      <c r="C78" s="570" t="s">
        <v>44</v>
      </c>
      <c r="D78" s="917">
        <v>410</v>
      </c>
      <c r="E78" s="917"/>
      <c r="F78" s="889"/>
      <c r="G78" s="877"/>
      <c r="H78" s="889"/>
      <c r="I78" s="889"/>
      <c r="J78" s="889"/>
      <c r="K78" s="889"/>
      <c r="L78" s="877"/>
      <c r="M78" s="889"/>
      <c r="N78" s="889"/>
      <c r="O78" s="889"/>
      <c r="P78" s="889"/>
      <c r="Q78" s="877"/>
      <c r="R78" s="889"/>
      <c r="S78" s="889"/>
      <c r="T78" s="889"/>
      <c r="U78" s="889"/>
      <c r="V78" s="877"/>
      <c r="W78" s="889"/>
      <c r="X78" s="889"/>
      <c r="Y78" s="889"/>
      <c r="Z78" s="635" t="s">
        <v>354</v>
      </c>
      <c r="AA78" s="603"/>
      <c r="AB78" s="706" t="s">
        <v>350</v>
      </c>
      <c r="AC78" s="700"/>
      <c r="AD78" s="768"/>
      <c r="AE78" s="768"/>
      <c r="AF78" s="768"/>
      <c r="AG78" s="768"/>
      <c r="AH78" s="768"/>
      <c r="AI78" s="768"/>
      <c r="AJ78" s="769"/>
      <c r="AK78" s="769"/>
      <c r="AL78" s="769"/>
      <c r="AM78" s="769"/>
    </row>
    <row r="79" spans="1:39" ht="21" hidden="1">
      <c r="A79" s="805"/>
      <c r="B79" s="812" t="s">
        <v>274</v>
      </c>
      <c r="C79" s="570" t="s">
        <v>275</v>
      </c>
      <c r="D79" s="917">
        <v>52</v>
      </c>
      <c r="E79" s="917"/>
      <c r="F79" s="889"/>
      <c r="G79" s="877"/>
      <c r="H79" s="889"/>
      <c r="I79" s="889"/>
      <c r="J79" s="889"/>
      <c r="K79" s="889"/>
      <c r="L79" s="877"/>
      <c r="M79" s="889"/>
      <c r="N79" s="889"/>
      <c r="O79" s="889"/>
      <c r="P79" s="889"/>
      <c r="Q79" s="877"/>
      <c r="R79" s="889"/>
      <c r="S79" s="889"/>
      <c r="T79" s="889"/>
      <c r="U79" s="889"/>
      <c r="V79" s="877"/>
      <c r="W79" s="889"/>
      <c r="X79" s="889"/>
      <c r="Y79" s="889"/>
      <c r="Z79" s="635" t="s">
        <v>354</v>
      </c>
      <c r="AA79" s="603"/>
      <c r="AB79" s="706" t="s">
        <v>350</v>
      </c>
      <c r="AC79" s="700"/>
      <c r="AD79" s="768"/>
      <c r="AE79" s="768"/>
      <c r="AF79" s="768"/>
      <c r="AG79" s="768"/>
      <c r="AH79" s="768"/>
      <c r="AI79" s="768"/>
      <c r="AJ79" s="769"/>
      <c r="AK79" s="769"/>
      <c r="AL79" s="769"/>
      <c r="AM79" s="769"/>
    </row>
    <row r="80" spans="1:39" ht="22.5" customHeight="1" hidden="1">
      <c r="A80" s="590"/>
      <c r="B80" s="604" t="s">
        <v>94</v>
      </c>
      <c r="C80" s="592" t="s">
        <v>45</v>
      </c>
      <c r="D80" s="927">
        <v>500</v>
      </c>
      <c r="E80" s="917"/>
      <c r="F80" s="919"/>
      <c r="G80" s="919"/>
      <c r="H80" s="919"/>
      <c r="I80" s="919"/>
      <c r="J80" s="919"/>
      <c r="K80" s="919"/>
      <c r="L80" s="919"/>
      <c r="M80" s="919"/>
      <c r="N80" s="919"/>
      <c r="O80" s="919"/>
      <c r="P80" s="919"/>
      <c r="Q80" s="919"/>
      <c r="R80" s="919"/>
      <c r="S80" s="919"/>
      <c r="T80" s="919"/>
      <c r="U80" s="919"/>
      <c r="V80" s="919"/>
      <c r="W80" s="919"/>
      <c r="X80" s="919"/>
      <c r="Y80" s="919"/>
      <c r="Z80" s="566"/>
      <c r="AA80" s="603" t="s">
        <v>392</v>
      </c>
      <c r="AB80" s="706" t="s">
        <v>340</v>
      </c>
      <c r="AC80" s="700"/>
      <c r="AD80" s="770"/>
      <c r="AE80" s="770"/>
      <c r="AF80" s="770"/>
      <c r="AG80" s="770"/>
      <c r="AH80" s="770"/>
      <c r="AI80" s="770"/>
      <c r="AJ80" s="771"/>
      <c r="AK80" s="771"/>
      <c r="AL80" s="771"/>
      <c r="AM80" s="771"/>
    </row>
    <row r="81" spans="1:39" ht="33" hidden="1">
      <c r="A81" s="590"/>
      <c r="B81" s="604" t="s">
        <v>95</v>
      </c>
      <c r="C81" s="592" t="s">
        <v>45</v>
      </c>
      <c r="D81" s="927">
        <v>110</v>
      </c>
      <c r="E81" s="917"/>
      <c r="F81" s="919"/>
      <c r="G81" s="877"/>
      <c r="H81" s="919"/>
      <c r="I81" s="919"/>
      <c r="J81" s="919"/>
      <c r="K81" s="919"/>
      <c r="L81" s="877"/>
      <c r="M81" s="919"/>
      <c r="N81" s="919"/>
      <c r="O81" s="919"/>
      <c r="P81" s="919"/>
      <c r="Q81" s="877"/>
      <c r="R81" s="919"/>
      <c r="S81" s="919"/>
      <c r="T81" s="919"/>
      <c r="U81" s="919"/>
      <c r="V81" s="877"/>
      <c r="W81" s="919"/>
      <c r="X81" s="919"/>
      <c r="Y81" s="919"/>
      <c r="Z81" s="566" t="s">
        <v>356</v>
      </c>
      <c r="AA81" s="603"/>
      <c r="AB81" s="706" t="s">
        <v>350</v>
      </c>
      <c r="AC81" s="700"/>
      <c r="AD81" s="770"/>
      <c r="AE81" s="770"/>
      <c r="AF81" s="770"/>
      <c r="AG81" s="770"/>
      <c r="AH81" s="770"/>
      <c r="AI81" s="770"/>
      <c r="AJ81" s="771"/>
      <c r="AK81" s="771"/>
      <c r="AL81" s="771"/>
      <c r="AM81" s="771"/>
    </row>
    <row r="82" spans="1:39" ht="33" hidden="1">
      <c r="A82" s="590"/>
      <c r="B82" s="604" t="s">
        <v>96</v>
      </c>
      <c r="C82" s="592" t="s">
        <v>45</v>
      </c>
      <c r="D82" s="927">
        <v>220</v>
      </c>
      <c r="E82" s="917"/>
      <c r="F82" s="919"/>
      <c r="G82" s="877"/>
      <c r="H82" s="919"/>
      <c r="I82" s="919"/>
      <c r="J82" s="919"/>
      <c r="K82" s="919"/>
      <c r="L82" s="877"/>
      <c r="M82" s="919"/>
      <c r="N82" s="919"/>
      <c r="O82" s="919"/>
      <c r="P82" s="919"/>
      <c r="Q82" s="877"/>
      <c r="R82" s="919"/>
      <c r="S82" s="919"/>
      <c r="T82" s="919"/>
      <c r="U82" s="919"/>
      <c r="V82" s="877"/>
      <c r="W82" s="919"/>
      <c r="X82" s="919"/>
      <c r="Y82" s="919"/>
      <c r="Z82" s="566" t="s">
        <v>356</v>
      </c>
      <c r="AA82" s="603"/>
      <c r="AB82" s="706" t="s">
        <v>350</v>
      </c>
      <c r="AC82" s="700"/>
      <c r="AD82" s="770"/>
      <c r="AE82" s="770"/>
      <c r="AF82" s="770"/>
      <c r="AG82" s="770"/>
      <c r="AH82" s="770"/>
      <c r="AI82" s="770"/>
      <c r="AJ82" s="771"/>
      <c r="AK82" s="771"/>
      <c r="AL82" s="771"/>
      <c r="AM82" s="771"/>
    </row>
    <row r="83" spans="1:39" ht="20.25" customHeight="1" hidden="1">
      <c r="A83" s="590"/>
      <c r="B83" s="604" t="s">
        <v>97</v>
      </c>
      <c r="C83" s="592" t="s">
        <v>45</v>
      </c>
      <c r="D83" s="927">
        <v>150</v>
      </c>
      <c r="E83" s="917"/>
      <c r="F83" s="919"/>
      <c r="G83" s="877"/>
      <c r="H83" s="919"/>
      <c r="I83" s="919"/>
      <c r="J83" s="919"/>
      <c r="K83" s="919"/>
      <c r="L83" s="877"/>
      <c r="M83" s="919"/>
      <c r="N83" s="919"/>
      <c r="O83" s="919"/>
      <c r="P83" s="919"/>
      <c r="Q83" s="877"/>
      <c r="R83" s="919"/>
      <c r="S83" s="919"/>
      <c r="T83" s="919"/>
      <c r="U83" s="919"/>
      <c r="V83" s="877"/>
      <c r="W83" s="919"/>
      <c r="X83" s="919"/>
      <c r="Y83" s="919"/>
      <c r="Z83" s="566" t="s">
        <v>356</v>
      </c>
      <c r="AA83" s="603"/>
      <c r="AB83" s="706" t="s">
        <v>350</v>
      </c>
      <c r="AC83" s="700"/>
      <c r="AD83" s="770"/>
      <c r="AE83" s="770"/>
      <c r="AF83" s="770"/>
      <c r="AG83" s="770"/>
      <c r="AH83" s="770"/>
      <c r="AI83" s="770"/>
      <c r="AJ83" s="771"/>
      <c r="AK83" s="771"/>
      <c r="AL83" s="771"/>
      <c r="AM83" s="771"/>
    </row>
    <row r="84" spans="1:39" ht="20.25" customHeight="1" hidden="1">
      <c r="A84" s="590"/>
      <c r="B84" s="604" t="s">
        <v>98</v>
      </c>
      <c r="C84" s="592" t="s">
        <v>45</v>
      </c>
      <c r="D84" s="927">
        <v>20</v>
      </c>
      <c r="E84" s="917"/>
      <c r="F84" s="919"/>
      <c r="G84" s="877"/>
      <c r="H84" s="919"/>
      <c r="I84" s="919"/>
      <c r="J84" s="919"/>
      <c r="K84" s="919"/>
      <c r="L84" s="877"/>
      <c r="M84" s="919"/>
      <c r="N84" s="919"/>
      <c r="O84" s="919"/>
      <c r="P84" s="919"/>
      <c r="Q84" s="877"/>
      <c r="R84" s="919"/>
      <c r="S84" s="919"/>
      <c r="T84" s="919"/>
      <c r="U84" s="919"/>
      <c r="V84" s="877"/>
      <c r="W84" s="919"/>
      <c r="X84" s="919"/>
      <c r="Y84" s="919"/>
      <c r="Z84" s="566" t="s">
        <v>356</v>
      </c>
      <c r="AA84" s="603"/>
      <c r="AB84" s="706" t="s">
        <v>350</v>
      </c>
      <c r="AC84" s="700"/>
      <c r="AD84" s="770"/>
      <c r="AE84" s="770"/>
      <c r="AF84" s="770"/>
      <c r="AG84" s="770"/>
      <c r="AH84" s="770"/>
      <c r="AI84" s="770"/>
      <c r="AJ84" s="771"/>
      <c r="AK84" s="771"/>
      <c r="AL84" s="771"/>
      <c r="AM84" s="771"/>
    </row>
    <row r="85" spans="1:39" ht="20.25" customHeight="1">
      <c r="A85" s="590"/>
      <c r="B85" s="604" t="s">
        <v>243</v>
      </c>
      <c r="C85" s="592"/>
      <c r="D85" s="927"/>
      <c r="E85" s="927"/>
      <c r="F85" s="919"/>
      <c r="G85" s="919"/>
      <c r="H85" s="919"/>
      <c r="I85" s="919"/>
      <c r="J85" s="919"/>
      <c r="K85" s="919"/>
      <c r="L85" s="919"/>
      <c r="M85" s="919"/>
      <c r="N85" s="919"/>
      <c r="O85" s="919"/>
      <c r="P85" s="919"/>
      <c r="Q85" s="919"/>
      <c r="R85" s="919"/>
      <c r="S85" s="919"/>
      <c r="T85" s="919"/>
      <c r="U85" s="919"/>
      <c r="V85" s="919"/>
      <c r="W85" s="919"/>
      <c r="X85" s="919"/>
      <c r="Y85" s="919"/>
      <c r="Z85" s="566"/>
      <c r="AA85" s="605"/>
      <c r="AB85" s="706"/>
      <c r="AC85" s="700"/>
      <c r="AD85" s="773"/>
      <c r="AE85" s="773"/>
      <c r="AF85" s="773"/>
      <c r="AG85" s="773"/>
      <c r="AH85" s="773"/>
      <c r="AI85" s="773"/>
      <c r="AJ85" s="754"/>
      <c r="AK85" s="754"/>
      <c r="AL85" s="754"/>
      <c r="AM85" s="754"/>
    </row>
    <row r="86" spans="1:39" ht="20.25" customHeight="1">
      <c r="A86" s="590"/>
      <c r="B86" s="593" t="s">
        <v>99</v>
      </c>
      <c r="C86" s="594" t="s">
        <v>46</v>
      </c>
      <c r="D86" s="923">
        <v>8622</v>
      </c>
      <c r="E86" s="880">
        <f>SUM(G86,L86,Q86,V86)</f>
        <v>1715</v>
      </c>
      <c r="F86" s="632">
        <f aca="true" t="shared" si="26" ref="F86:Y86">SUM(F87+F90,F95)</f>
        <v>425</v>
      </c>
      <c r="G86" s="884">
        <f t="shared" si="26"/>
        <v>425</v>
      </c>
      <c r="H86" s="930">
        <f t="shared" si="26"/>
        <v>133</v>
      </c>
      <c r="I86" s="930">
        <f t="shared" si="26"/>
        <v>154</v>
      </c>
      <c r="J86" s="930">
        <f t="shared" si="26"/>
        <v>138</v>
      </c>
      <c r="K86" s="632">
        <f t="shared" si="26"/>
        <v>425</v>
      </c>
      <c r="L86" s="884">
        <f t="shared" si="26"/>
        <v>341</v>
      </c>
      <c r="M86" s="930">
        <f t="shared" si="26"/>
        <v>40</v>
      </c>
      <c r="N86" s="930">
        <f t="shared" si="26"/>
        <v>140</v>
      </c>
      <c r="O86" s="930">
        <f t="shared" si="26"/>
        <v>161</v>
      </c>
      <c r="P86" s="632">
        <f t="shared" si="26"/>
        <v>425</v>
      </c>
      <c r="Q86" s="884">
        <f t="shared" si="26"/>
        <v>524</v>
      </c>
      <c r="R86" s="930">
        <f t="shared" si="26"/>
        <v>161</v>
      </c>
      <c r="S86" s="930">
        <f t="shared" si="26"/>
        <v>158</v>
      </c>
      <c r="T86" s="930">
        <f t="shared" si="26"/>
        <v>205</v>
      </c>
      <c r="U86" s="632">
        <f t="shared" si="26"/>
        <v>425</v>
      </c>
      <c r="V86" s="884">
        <f t="shared" si="26"/>
        <v>425</v>
      </c>
      <c r="W86" s="930">
        <f t="shared" si="26"/>
        <v>156</v>
      </c>
      <c r="X86" s="930">
        <f t="shared" si="26"/>
        <v>159</v>
      </c>
      <c r="Y86" s="930">
        <f t="shared" si="26"/>
        <v>110</v>
      </c>
      <c r="Z86" s="566"/>
      <c r="AA86" s="603" t="s">
        <v>369</v>
      </c>
      <c r="AB86" s="709" t="s">
        <v>340</v>
      </c>
      <c r="AC86" s="774"/>
      <c r="AD86" s="770"/>
      <c r="AE86" s="775"/>
      <c r="AF86" s="776"/>
      <c r="AG86" s="770"/>
      <c r="AH86" s="770"/>
      <c r="AI86" s="770"/>
      <c r="AJ86" s="771"/>
      <c r="AK86" s="771"/>
      <c r="AL86" s="771"/>
      <c r="AM86" s="771"/>
    </row>
    <row r="87" spans="1:45" s="548" customFormat="1" ht="39.75" customHeight="1">
      <c r="A87" s="590"/>
      <c r="B87" s="596" t="s">
        <v>100</v>
      </c>
      <c r="C87" s="597" t="s">
        <v>46</v>
      </c>
      <c r="D87" s="923">
        <v>6192</v>
      </c>
      <c r="E87" s="880">
        <f>SUM(G87,L87,Q87,V87)</f>
        <v>100</v>
      </c>
      <c r="F87" s="933">
        <f aca="true" t="shared" si="27" ref="F87:Y87">SUM(F88+F89)</f>
        <v>25</v>
      </c>
      <c r="G87" s="934">
        <f t="shared" si="27"/>
        <v>23</v>
      </c>
      <c r="H87" s="935">
        <f t="shared" si="27"/>
        <v>0</v>
      </c>
      <c r="I87" s="935">
        <f t="shared" si="27"/>
        <v>14</v>
      </c>
      <c r="J87" s="935">
        <f t="shared" si="27"/>
        <v>9</v>
      </c>
      <c r="K87" s="933">
        <f t="shared" si="27"/>
        <v>25</v>
      </c>
      <c r="L87" s="934">
        <f t="shared" si="27"/>
        <v>27</v>
      </c>
      <c r="M87" s="935">
        <f t="shared" si="27"/>
        <v>11</v>
      </c>
      <c r="N87" s="935">
        <f t="shared" si="27"/>
        <v>2</v>
      </c>
      <c r="O87" s="935">
        <f t="shared" si="27"/>
        <v>14</v>
      </c>
      <c r="P87" s="933">
        <f t="shared" si="27"/>
        <v>25</v>
      </c>
      <c r="Q87" s="934">
        <f t="shared" si="27"/>
        <v>30</v>
      </c>
      <c r="R87" s="935">
        <f t="shared" si="27"/>
        <v>10</v>
      </c>
      <c r="S87" s="935">
        <f t="shared" si="27"/>
        <v>10</v>
      </c>
      <c r="T87" s="935">
        <f t="shared" si="27"/>
        <v>10</v>
      </c>
      <c r="U87" s="933">
        <f t="shared" si="27"/>
        <v>25</v>
      </c>
      <c r="V87" s="934">
        <f t="shared" si="27"/>
        <v>20</v>
      </c>
      <c r="W87" s="935">
        <f t="shared" si="27"/>
        <v>6</v>
      </c>
      <c r="X87" s="935">
        <f t="shared" si="27"/>
        <v>9</v>
      </c>
      <c r="Y87" s="935">
        <f t="shared" si="27"/>
        <v>5</v>
      </c>
      <c r="Z87" s="638"/>
      <c r="AA87" s="606" t="s">
        <v>393</v>
      </c>
      <c r="AB87" s="710"/>
      <c r="AC87" s="777"/>
      <c r="AD87" s="778"/>
      <c r="AE87" s="778"/>
      <c r="AF87" s="778"/>
      <c r="AG87" s="778"/>
      <c r="AH87" s="778"/>
      <c r="AI87" s="778"/>
      <c r="AJ87" s="779"/>
      <c r="AK87" s="779"/>
      <c r="AL87" s="779"/>
      <c r="AM87" s="779"/>
      <c r="AN87" s="699"/>
      <c r="AO87" s="699"/>
      <c r="AP87" s="699"/>
      <c r="AQ87" s="699"/>
      <c r="AR87" s="699"/>
      <c r="AS87" s="699"/>
    </row>
    <row r="88" spans="1:45" s="548" customFormat="1" ht="18.75" customHeight="1">
      <c r="A88" s="600"/>
      <c r="B88" s="598" t="s">
        <v>101</v>
      </c>
      <c r="C88" s="599" t="s">
        <v>46</v>
      </c>
      <c r="D88" s="923">
        <v>100</v>
      </c>
      <c r="E88" s="880">
        <f>SUM(G88,L88,Q88,V88)</f>
        <v>100</v>
      </c>
      <c r="F88" s="933">
        <v>25</v>
      </c>
      <c r="G88" s="890">
        <f>SUM(H88:J88)</f>
        <v>23</v>
      </c>
      <c r="H88" s="546">
        <f>SUM('[4]month'!H88)</f>
        <v>0</v>
      </c>
      <c r="I88" s="546">
        <f>SUM('[5]month'!I88)</f>
        <v>14</v>
      </c>
      <c r="J88" s="546">
        <f>SUM('[6]month'!J88)</f>
        <v>9</v>
      </c>
      <c r="K88" s="933">
        <v>25</v>
      </c>
      <c r="L88" s="890">
        <f>SUM(M88:O88)</f>
        <v>27</v>
      </c>
      <c r="M88" s="546">
        <f>SUM('[13]month'!M88)</f>
        <v>11</v>
      </c>
      <c r="N88" s="546">
        <f>SUM('[14]month'!N88)</f>
        <v>2</v>
      </c>
      <c r="O88" s="546">
        <f>SUM('[15]month'!O88)</f>
        <v>14</v>
      </c>
      <c r="P88" s="933">
        <v>25</v>
      </c>
      <c r="Q88" s="890">
        <f>SUM(R88:T88)</f>
        <v>30</v>
      </c>
      <c r="R88" s="546">
        <f>SUM('[22]month'!R88)</f>
        <v>10</v>
      </c>
      <c r="S88" s="546">
        <f>SUM('[23]month'!S88)</f>
        <v>10</v>
      </c>
      <c r="T88" s="546">
        <f>SUM('[24]month'!T88)</f>
        <v>10</v>
      </c>
      <c r="U88" s="933">
        <v>25</v>
      </c>
      <c r="V88" s="890">
        <f>SUM(W88:Y88)</f>
        <v>20</v>
      </c>
      <c r="W88" s="546">
        <f>SUM('[34]month'!W88)</f>
        <v>6</v>
      </c>
      <c r="X88" s="546">
        <f>SUM('[35]month'!X88)</f>
        <v>9</v>
      </c>
      <c r="Y88" s="546">
        <f>SUM('[36]month'!Y88)</f>
        <v>5</v>
      </c>
      <c r="Z88" s="638" t="s">
        <v>453</v>
      </c>
      <c r="AA88" s="606"/>
      <c r="AB88" s="710"/>
      <c r="AC88" s="777"/>
      <c r="AD88" s="778"/>
      <c r="AE88" s="778"/>
      <c r="AF88" s="778"/>
      <c r="AG88" s="778"/>
      <c r="AH88" s="778"/>
      <c r="AI88" s="778"/>
      <c r="AJ88" s="779"/>
      <c r="AK88" s="779"/>
      <c r="AL88" s="779"/>
      <c r="AM88" s="779"/>
      <c r="AN88" s="699"/>
      <c r="AO88" s="699"/>
      <c r="AP88" s="699"/>
      <c r="AQ88" s="699"/>
      <c r="AR88" s="699"/>
      <c r="AS88" s="699"/>
    </row>
    <row r="89" spans="1:45" s="548" customFormat="1" ht="37.5">
      <c r="A89" s="590"/>
      <c r="B89" s="604" t="s">
        <v>511</v>
      </c>
      <c r="C89" s="592" t="s">
        <v>46</v>
      </c>
      <c r="D89" s="927">
        <v>6092</v>
      </c>
      <c r="E89" s="917"/>
      <c r="F89" s="936"/>
      <c r="G89" s="877"/>
      <c r="H89" s="936"/>
      <c r="I89" s="936"/>
      <c r="J89" s="936"/>
      <c r="K89" s="936"/>
      <c r="L89" s="877"/>
      <c r="M89" s="936"/>
      <c r="N89" s="936"/>
      <c r="O89" s="936"/>
      <c r="P89" s="936"/>
      <c r="Q89" s="877"/>
      <c r="R89" s="936"/>
      <c r="S89" s="936"/>
      <c r="T89" s="936"/>
      <c r="U89" s="936"/>
      <c r="V89" s="877"/>
      <c r="W89" s="936"/>
      <c r="X89" s="936"/>
      <c r="Y89" s="936"/>
      <c r="Z89" s="813" t="s">
        <v>459</v>
      </c>
      <c r="AA89" s="814"/>
      <c r="AB89" s="710"/>
      <c r="AC89" s="777"/>
      <c r="AD89" s="778"/>
      <c r="AE89" s="778"/>
      <c r="AF89" s="778"/>
      <c r="AG89" s="778"/>
      <c r="AH89" s="778"/>
      <c r="AI89" s="778"/>
      <c r="AJ89" s="779"/>
      <c r="AK89" s="779"/>
      <c r="AL89" s="779"/>
      <c r="AM89" s="779"/>
      <c r="AN89" s="699"/>
      <c r="AO89" s="699"/>
      <c r="AP89" s="699"/>
      <c r="AQ89" s="699"/>
      <c r="AR89" s="699"/>
      <c r="AS89" s="699"/>
    </row>
    <row r="90" spans="1:45" s="548" customFormat="1" ht="75">
      <c r="A90" s="590"/>
      <c r="B90" s="593" t="s">
        <v>103</v>
      </c>
      <c r="C90" s="594" t="s">
        <v>46</v>
      </c>
      <c r="D90" s="923">
        <v>2280</v>
      </c>
      <c r="E90" s="880">
        <f>SUM(G90,L90,Q90,V90)</f>
        <v>1615</v>
      </c>
      <c r="F90" s="933">
        <f aca="true" t="shared" si="28" ref="F90:Y90">SUM(F91+F92)</f>
        <v>400</v>
      </c>
      <c r="G90" s="934">
        <f t="shared" si="28"/>
        <v>402</v>
      </c>
      <c r="H90" s="937">
        <f t="shared" si="28"/>
        <v>133</v>
      </c>
      <c r="I90" s="937">
        <f t="shared" si="28"/>
        <v>140</v>
      </c>
      <c r="J90" s="937">
        <f t="shared" si="28"/>
        <v>129</v>
      </c>
      <c r="K90" s="933">
        <f t="shared" si="28"/>
        <v>400</v>
      </c>
      <c r="L90" s="934">
        <f t="shared" si="28"/>
        <v>314</v>
      </c>
      <c r="M90" s="937">
        <f t="shared" si="28"/>
        <v>29</v>
      </c>
      <c r="N90" s="937">
        <f t="shared" si="28"/>
        <v>138</v>
      </c>
      <c r="O90" s="937">
        <f t="shared" si="28"/>
        <v>147</v>
      </c>
      <c r="P90" s="933">
        <f t="shared" si="28"/>
        <v>400</v>
      </c>
      <c r="Q90" s="934">
        <f t="shared" si="28"/>
        <v>494</v>
      </c>
      <c r="R90" s="937">
        <f t="shared" si="28"/>
        <v>151</v>
      </c>
      <c r="S90" s="937">
        <f t="shared" si="28"/>
        <v>148</v>
      </c>
      <c r="T90" s="937">
        <f t="shared" si="28"/>
        <v>195</v>
      </c>
      <c r="U90" s="933">
        <f t="shared" si="28"/>
        <v>400</v>
      </c>
      <c r="V90" s="934">
        <f t="shared" si="28"/>
        <v>405</v>
      </c>
      <c r="W90" s="937">
        <f t="shared" si="28"/>
        <v>150</v>
      </c>
      <c r="X90" s="937">
        <f t="shared" si="28"/>
        <v>150</v>
      </c>
      <c r="Y90" s="937">
        <f t="shared" si="28"/>
        <v>105</v>
      </c>
      <c r="Z90" s="638"/>
      <c r="AA90" s="607" t="s">
        <v>364</v>
      </c>
      <c r="AB90" s="711"/>
      <c r="AC90" s="780"/>
      <c r="AD90" s="778"/>
      <c r="AE90" s="778"/>
      <c r="AF90" s="778"/>
      <c r="AG90" s="778"/>
      <c r="AH90" s="778"/>
      <c r="AI90" s="778"/>
      <c r="AJ90" s="779"/>
      <c r="AK90" s="779"/>
      <c r="AL90" s="779"/>
      <c r="AM90" s="779"/>
      <c r="AN90" s="699"/>
      <c r="AO90" s="699"/>
      <c r="AP90" s="699"/>
      <c r="AQ90" s="699"/>
      <c r="AR90" s="699"/>
      <c r="AS90" s="699"/>
    </row>
    <row r="91" spans="1:45" s="548" customFormat="1" ht="37.5">
      <c r="A91" s="600"/>
      <c r="B91" s="608" t="s">
        <v>104</v>
      </c>
      <c r="C91" s="609" t="s">
        <v>46</v>
      </c>
      <c r="D91" s="938">
        <v>1600</v>
      </c>
      <c r="E91" s="880">
        <f>SUM(G91,L91,Q91,V91)</f>
        <v>1615</v>
      </c>
      <c r="F91" s="939">
        <v>400</v>
      </c>
      <c r="G91" s="890">
        <f>SUM(H91:J91)</f>
        <v>402</v>
      </c>
      <c r="H91" s="546">
        <f>SUM('[4]month'!H91)</f>
        <v>133</v>
      </c>
      <c r="I91" s="546">
        <f>SUM('[5]month'!I91)</f>
        <v>140</v>
      </c>
      <c r="J91" s="546">
        <f>SUM('[6]month'!J91)</f>
        <v>129</v>
      </c>
      <c r="K91" s="939">
        <v>400</v>
      </c>
      <c r="L91" s="890">
        <f>SUM(M91:O91)</f>
        <v>314</v>
      </c>
      <c r="M91" s="546">
        <f>SUM('[13]month'!M91)</f>
        <v>29</v>
      </c>
      <c r="N91" s="546">
        <f>SUM('[14]month'!N91)</f>
        <v>138</v>
      </c>
      <c r="O91" s="546">
        <f>SUM('[15]month'!O91)</f>
        <v>147</v>
      </c>
      <c r="P91" s="939">
        <v>400</v>
      </c>
      <c r="Q91" s="890">
        <f>SUM(R91:T91)</f>
        <v>494</v>
      </c>
      <c r="R91" s="546">
        <f>SUM('[22]month'!R91)</f>
        <v>151</v>
      </c>
      <c r="S91" s="546">
        <f>SUM('[23]month'!S91)</f>
        <v>148</v>
      </c>
      <c r="T91" s="546">
        <f>SUM('[24]month'!T91)</f>
        <v>195</v>
      </c>
      <c r="U91" s="939">
        <v>400</v>
      </c>
      <c r="V91" s="890">
        <f>SUM(W91:Y91)</f>
        <v>405</v>
      </c>
      <c r="W91" s="546">
        <f>SUM('[34]month'!W91)</f>
        <v>150</v>
      </c>
      <c r="X91" s="546">
        <f>SUM('[35]month'!X91)</f>
        <v>150</v>
      </c>
      <c r="Y91" s="546">
        <f>SUM('[36]month'!Y91)</f>
        <v>105</v>
      </c>
      <c r="Z91" s="638" t="s">
        <v>453</v>
      </c>
      <c r="AA91" s="607"/>
      <c r="AB91" s="710"/>
      <c r="AC91" s="777"/>
      <c r="AD91" s="778"/>
      <c r="AE91" s="778"/>
      <c r="AF91" s="778"/>
      <c r="AG91" s="778"/>
      <c r="AH91" s="778"/>
      <c r="AI91" s="778"/>
      <c r="AJ91" s="779"/>
      <c r="AK91" s="779"/>
      <c r="AL91" s="779"/>
      <c r="AM91" s="779"/>
      <c r="AN91" s="699"/>
      <c r="AO91" s="699"/>
      <c r="AP91" s="699"/>
      <c r="AQ91" s="699"/>
      <c r="AR91" s="699"/>
      <c r="AS91" s="699"/>
    </row>
    <row r="92" spans="1:45" s="548" customFormat="1" ht="21" hidden="1">
      <c r="A92" s="590"/>
      <c r="B92" s="815" t="s">
        <v>105</v>
      </c>
      <c r="C92" s="816" t="s">
        <v>46</v>
      </c>
      <c r="D92" s="940">
        <v>680</v>
      </c>
      <c r="E92" s="917"/>
      <c r="F92" s="941"/>
      <c r="G92" s="941"/>
      <c r="H92" s="941"/>
      <c r="I92" s="941"/>
      <c r="J92" s="941"/>
      <c r="K92" s="941"/>
      <c r="L92" s="941"/>
      <c r="M92" s="941"/>
      <c r="N92" s="941"/>
      <c r="O92" s="941"/>
      <c r="P92" s="941"/>
      <c r="Q92" s="941"/>
      <c r="R92" s="941"/>
      <c r="S92" s="941"/>
      <c r="T92" s="941"/>
      <c r="U92" s="941"/>
      <c r="V92" s="941"/>
      <c r="W92" s="941"/>
      <c r="X92" s="941"/>
      <c r="Y92" s="941"/>
      <c r="Z92" s="638"/>
      <c r="AA92" s="606" t="s">
        <v>363</v>
      </c>
      <c r="AB92" s="710"/>
      <c r="AC92" s="777"/>
      <c r="AD92" s="778"/>
      <c r="AE92" s="778"/>
      <c r="AF92" s="778"/>
      <c r="AG92" s="778"/>
      <c r="AH92" s="778"/>
      <c r="AI92" s="778"/>
      <c r="AJ92" s="779"/>
      <c r="AK92" s="779"/>
      <c r="AL92" s="779"/>
      <c r="AM92" s="779"/>
      <c r="AN92" s="699"/>
      <c r="AO92" s="699"/>
      <c r="AP92" s="699"/>
      <c r="AQ92" s="699"/>
      <c r="AR92" s="699"/>
      <c r="AS92" s="699"/>
    </row>
    <row r="93" spans="1:45" s="548" customFormat="1" ht="21" hidden="1">
      <c r="A93" s="590"/>
      <c r="B93" s="604" t="s">
        <v>106</v>
      </c>
      <c r="C93" s="592" t="s">
        <v>46</v>
      </c>
      <c r="D93" s="927">
        <v>80</v>
      </c>
      <c r="E93" s="917"/>
      <c r="F93" s="936"/>
      <c r="G93" s="877"/>
      <c r="H93" s="936"/>
      <c r="I93" s="936"/>
      <c r="J93" s="936"/>
      <c r="K93" s="936"/>
      <c r="L93" s="877"/>
      <c r="M93" s="936"/>
      <c r="N93" s="936"/>
      <c r="O93" s="936"/>
      <c r="P93" s="936"/>
      <c r="Q93" s="877"/>
      <c r="R93" s="936"/>
      <c r="S93" s="936"/>
      <c r="T93" s="936"/>
      <c r="U93" s="936"/>
      <c r="V93" s="877"/>
      <c r="W93" s="936"/>
      <c r="X93" s="936"/>
      <c r="Y93" s="936"/>
      <c r="Z93" s="566" t="s">
        <v>356</v>
      </c>
      <c r="AA93" s="606"/>
      <c r="AB93" s="710"/>
      <c r="AC93" s="777"/>
      <c r="AD93" s="778"/>
      <c r="AE93" s="778"/>
      <c r="AF93" s="778"/>
      <c r="AG93" s="778"/>
      <c r="AH93" s="778"/>
      <c r="AI93" s="778"/>
      <c r="AJ93" s="779"/>
      <c r="AK93" s="779"/>
      <c r="AL93" s="779"/>
      <c r="AM93" s="779"/>
      <c r="AN93" s="699"/>
      <c r="AO93" s="699"/>
      <c r="AP93" s="699"/>
      <c r="AQ93" s="699"/>
      <c r="AR93" s="699"/>
      <c r="AS93" s="699"/>
    </row>
    <row r="94" spans="1:45" s="548" customFormat="1" ht="21" hidden="1">
      <c r="A94" s="590"/>
      <c r="B94" s="604" t="s">
        <v>107</v>
      </c>
      <c r="C94" s="592" t="s">
        <v>46</v>
      </c>
      <c r="D94" s="927">
        <v>600</v>
      </c>
      <c r="E94" s="917"/>
      <c r="F94" s="936"/>
      <c r="G94" s="877"/>
      <c r="H94" s="936"/>
      <c r="I94" s="936"/>
      <c r="J94" s="936"/>
      <c r="K94" s="936"/>
      <c r="L94" s="877"/>
      <c r="M94" s="936"/>
      <c r="N94" s="936"/>
      <c r="O94" s="936"/>
      <c r="P94" s="936"/>
      <c r="Q94" s="877"/>
      <c r="R94" s="936"/>
      <c r="S94" s="936"/>
      <c r="T94" s="936"/>
      <c r="U94" s="936"/>
      <c r="V94" s="877"/>
      <c r="W94" s="936"/>
      <c r="X94" s="936"/>
      <c r="Y94" s="936"/>
      <c r="Z94" s="566" t="s">
        <v>356</v>
      </c>
      <c r="AA94" s="606"/>
      <c r="AB94" s="710"/>
      <c r="AC94" s="777"/>
      <c r="AD94" s="778"/>
      <c r="AE94" s="778"/>
      <c r="AF94" s="778"/>
      <c r="AG94" s="778"/>
      <c r="AH94" s="778"/>
      <c r="AI94" s="778"/>
      <c r="AJ94" s="779"/>
      <c r="AK94" s="779"/>
      <c r="AL94" s="779"/>
      <c r="AM94" s="779"/>
      <c r="AN94" s="699"/>
      <c r="AO94" s="699"/>
      <c r="AP94" s="699"/>
      <c r="AQ94" s="699"/>
      <c r="AR94" s="699"/>
      <c r="AS94" s="699"/>
    </row>
    <row r="95" spans="1:45" s="548" customFormat="1" ht="33">
      <c r="A95" s="590"/>
      <c r="B95" s="604" t="s">
        <v>108</v>
      </c>
      <c r="C95" s="592" t="s">
        <v>46</v>
      </c>
      <c r="D95" s="927">
        <v>150</v>
      </c>
      <c r="E95" s="917"/>
      <c r="F95" s="936"/>
      <c r="G95" s="936"/>
      <c r="H95" s="936"/>
      <c r="I95" s="936"/>
      <c r="J95" s="936"/>
      <c r="K95" s="936"/>
      <c r="L95" s="936"/>
      <c r="M95" s="936"/>
      <c r="N95" s="936"/>
      <c r="O95" s="936"/>
      <c r="P95" s="936"/>
      <c r="Q95" s="936"/>
      <c r="R95" s="936"/>
      <c r="S95" s="936"/>
      <c r="T95" s="936"/>
      <c r="U95" s="936"/>
      <c r="V95" s="936"/>
      <c r="W95" s="936"/>
      <c r="X95" s="936"/>
      <c r="Y95" s="936"/>
      <c r="Z95" s="566" t="s">
        <v>356</v>
      </c>
      <c r="AA95" s="607"/>
      <c r="AB95" s="710"/>
      <c r="AC95" s="777"/>
      <c r="AD95" s="778"/>
      <c r="AE95" s="778"/>
      <c r="AF95" s="778"/>
      <c r="AG95" s="778"/>
      <c r="AH95" s="778"/>
      <c r="AI95" s="778"/>
      <c r="AJ95" s="779"/>
      <c r="AK95" s="779"/>
      <c r="AL95" s="779"/>
      <c r="AM95" s="779"/>
      <c r="AN95" s="699"/>
      <c r="AO95" s="699"/>
      <c r="AP95" s="699"/>
      <c r="AQ95" s="699"/>
      <c r="AR95" s="699"/>
      <c r="AS95" s="699"/>
    </row>
    <row r="96" spans="1:45" s="548" customFormat="1" ht="56.25" customHeight="1">
      <c r="A96" s="590"/>
      <c r="B96" s="593" t="s">
        <v>109</v>
      </c>
      <c r="C96" s="594" t="s">
        <v>244</v>
      </c>
      <c r="D96" s="923">
        <v>39338</v>
      </c>
      <c r="E96" s="880">
        <f>SUM(G96,L96,Q96,V96)</f>
        <v>6235</v>
      </c>
      <c r="F96" s="933">
        <f aca="true" t="shared" si="29" ref="F96:Y96">SUM(F97+F100+F101+F104+F107)</f>
        <v>2000</v>
      </c>
      <c r="G96" s="934">
        <f t="shared" si="29"/>
        <v>1517</v>
      </c>
      <c r="H96" s="937">
        <f t="shared" si="29"/>
        <v>466</v>
      </c>
      <c r="I96" s="937">
        <f t="shared" si="29"/>
        <v>392</v>
      </c>
      <c r="J96" s="937">
        <f t="shared" si="29"/>
        <v>659</v>
      </c>
      <c r="K96" s="933">
        <f t="shared" si="29"/>
        <v>1700</v>
      </c>
      <c r="L96" s="934">
        <f t="shared" si="29"/>
        <v>1706</v>
      </c>
      <c r="M96" s="937">
        <f t="shared" si="29"/>
        <v>548</v>
      </c>
      <c r="N96" s="937">
        <f t="shared" si="29"/>
        <v>574</v>
      </c>
      <c r="O96" s="937">
        <f t="shared" si="29"/>
        <v>584</v>
      </c>
      <c r="P96" s="933">
        <f t="shared" si="29"/>
        <v>1300</v>
      </c>
      <c r="Q96" s="934">
        <f t="shared" si="29"/>
        <v>1698</v>
      </c>
      <c r="R96" s="937">
        <f t="shared" si="29"/>
        <v>588</v>
      </c>
      <c r="S96" s="937">
        <f t="shared" si="29"/>
        <v>578</v>
      </c>
      <c r="T96" s="937">
        <f t="shared" si="29"/>
        <v>532</v>
      </c>
      <c r="U96" s="933">
        <f t="shared" si="29"/>
        <v>1000</v>
      </c>
      <c r="V96" s="934">
        <f t="shared" si="29"/>
        <v>1314</v>
      </c>
      <c r="W96" s="937">
        <f t="shared" si="29"/>
        <v>383</v>
      </c>
      <c r="X96" s="937">
        <f t="shared" si="29"/>
        <v>484</v>
      </c>
      <c r="Y96" s="937">
        <f t="shared" si="29"/>
        <v>447</v>
      </c>
      <c r="Z96" s="638"/>
      <c r="AA96" s="606" t="s">
        <v>365</v>
      </c>
      <c r="AB96" s="711"/>
      <c r="AC96" s="780"/>
      <c r="AD96" s="778"/>
      <c r="AE96" s="778"/>
      <c r="AF96" s="778"/>
      <c r="AG96" s="778"/>
      <c r="AH96" s="778"/>
      <c r="AI96" s="778"/>
      <c r="AJ96" s="779"/>
      <c r="AK96" s="779"/>
      <c r="AL96" s="779"/>
      <c r="AM96" s="779"/>
      <c r="AN96" s="699"/>
      <c r="AO96" s="699"/>
      <c r="AP96" s="699"/>
      <c r="AQ96" s="699"/>
      <c r="AR96" s="699"/>
      <c r="AS96" s="699"/>
    </row>
    <row r="97" spans="1:45" s="548" customFormat="1" ht="21" hidden="1">
      <c r="A97" s="590"/>
      <c r="B97" s="604" t="s">
        <v>396</v>
      </c>
      <c r="C97" s="592" t="s">
        <v>41</v>
      </c>
      <c r="D97" s="927">
        <v>22624</v>
      </c>
      <c r="E97" s="917"/>
      <c r="F97" s="936"/>
      <c r="G97" s="936"/>
      <c r="H97" s="936"/>
      <c r="I97" s="936"/>
      <c r="J97" s="936"/>
      <c r="K97" s="936"/>
      <c r="L97" s="936"/>
      <c r="M97" s="936"/>
      <c r="N97" s="936"/>
      <c r="O97" s="936"/>
      <c r="P97" s="936"/>
      <c r="Q97" s="936"/>
      <c r="R97" s="936"/>
      <c r="S97" s="936"/>
      <c r="T97" s="936"/>
      <c r="U97" s="936"/>
      <c r="V97" s="936"/>
      <c r="W97" s="936"/>
      <c r="X97" s="936"/>
      <c r="Y97" s="936"/>
      <c r="Z97" s="638"/>
      <c r="AA97" s="606" t="s">
        <v>368</v>
      </c>
      <c r="AB97" s="710"/>
      <c r="AC97" s="777"/>
      <c r="AD97" s="778"/>
      <c r="AE97" s="778"/>
      <c r="AF97" s="778"/>
      <c r="AG97" s="778"/>
      <c r="AH97" s="778"/>
      <c r="AI97" s="778"/>
      <c r="AJ97" s="779"/>
      <c r="AK97" s="779"/>
      <c r="AL97" s="779"/>
      <c r="AM97" s="779"/>
      <c r="AN97" s="699"/>
      <c r="AO97" s="699"/>
      <c r="AP97" s="699"/>
      <c r="AQ97" s="699"/>
      <c r="AR97" s="699"/>
      <c r="AS97" s="699"/>
    </row>
    <row r="98" spans="1:45" s="548" customFormat="1" ht="37.5" customHeight="1" hidden="1">
      <c r="A98" s="590"/>
      <c r="B98" s="604" t="s">
        <v>394</v>
      </c>
      <c r="C98" s="592" t="s">
        <v>41</v>
      </c>
      <c r="D98" s="927">
        <v>12192</v>
      </c>
      <c r="E98" s="917"/>
      <c r="F98" s="936"/>
      <c r="G98" s="877"/>
      <c r="H98" s="936"/>
      <c r="I98" s="936"/>
      <c r="J98" s="936"/>
      <c r="K98" s="936"/>
      <c r="L98" s="877"/>
      <c r="M98" s="936"/>
      <c r="N98" s="936"/>
      <c r="O98" s="936"/>
      <c r="P98" s="936"/>
      <c r="Q98" s="877"/>
      <c r="R98" s="936"/>
      <c r="S98" s="936"/>
      <c r="T98" s="936"/>
      <c r="U98" s="936"/>
      <c r="V98" s="877"/>
      <c r="W98" s="936"/>
      <c r="X98" s="936"/>
      <c r="Y98" s="936"/>
      <c r="Z98" s="638" t="s">
        <v>459</v>
      </c>
      <c r="AA98" s="606"/>
      <c r="AB98" s="710"/>
      <c r="AC98" s="777"/>
      <c r="AD98" s="778"/>
      <c r="AE98" s="778"/>
      <c r="AF98" s="778"/>
      <c r="AG98" s="778"/>
      <c r="AH98" s="778"/>
      <c r="AI98" s="778"/>
      <c r="AJ98" s="779"/>
      <c r="AK98" s="779"/>
      <c r="AL98" s="779"/>
      <c r="AM98" s="779"/>
      <c r="AN98" s="699"/>
      <c r="AO98" s="699"/>
      <c r="AP98" s="699"/>
      <c r="AQ98" s="699"/>
      <c r="AR98" s="699"/>
      <c r="AS98" s="699"/>
    </row>
    <row r="99" spans="1:45" s="548" customFormat="1" ht="37.5" hidden="1">
      <c r="A99" s="590"/>
      <c r="B99" s="604" t="s">
        <v>395</v>
      </c>
      <c r="C99" s="592" t="s">
        <v>41</v>
      </c>
      <c r="D99" s="927">
        <v>10432</v>
      </c>
      <c r="E99" s="917"/>
      <c r="F99" s="936"/>
      <c r="G99" s="877"/>
      <c r="H99" s="936"/>
      <c r="I99" s="936"/>
      <c r="J99" s="936"/>
      <c r="K99" s="936"/>
      <c r="L99" s="877"/>
      <c r="M99" s="936"/>
      <c r="N99" s="936"/>
      <c r="O99" s="936"/>
      <c r="P99" s="936"/>
      <c r="Q99" s="877"/>
      <c r="R99" s="936"/>
      <c r="S99" s="936"/>
      <c r="T99" s="936"/>
      <c r="U99" s="936"/>
      <c r="V99" s="877"/>
      <c r="W99" s="936"/>
      <c r="X99" s="936"/>
      <c r="Y99" s="936"/>
      <c r="Z99" s="638" t="s">
        <v>455</v>
      </c>
      <c r="AA99" s="606"/>
      <c r="AB99" s="710"/>
      <c r="AC99" s="777"/>
      <c r="AD99" s="778"/>
      <c r="AE99" s="778"/>
      <c r="AF99" s="778"/>
      <c r="AG99" s="778"/>
      <c r="AH99" s="778"/>
      <c r="AI99" s="778"/>
      <c r="AJ99" s="779"/>
      <c r="AK99" s="779"/>
      <c r="AL99" s="779"/>
      <c r="AM99" s="779"/>
      <c r="AN99" s="699"/>
      <c r="AO99" s="699"/>
      <c r="AP99" s="699"/>
      <c r="AQ99" s="699"/>
      <c r="AR99" s="699"/>
      <c r="AS99" s="699"/>
    </row>
    <row r="100" spans="1:45" s="548" customFormat="1" ht="21.75" customHeight="1">
      <c r="A100" s="600"/>
      <c r="B100" s="601" t="s">
        <v>113</v>
      </c>
      <c r="C100" s="602" t="s">
        <v>41</v>
      </c>
      <c r="D100" s="923">
        <v>6000</v>
      </c>
      <c r="E100" s="880">
        <f>SUM(G100,L100,Q100,V100)</f>
        <v>6235</v>
      </c>
      <c r="F100" s="942">
        <v>2000</v>
      </c>
      <c r="G100" s="943">
        <f>SUM(H100:J100)</f>
        <v>1517</v>
      </c>
      <c r="H100" s="929">
        <f>SUM('[4]month'!H100)</f>
        <v>466</v>
      </c>
      <c r="I100" s="929">
        <f>SUM('[5]month'!I100)</f>
        <v>392</v>
      </c>
      <c r="J100" s="929">
        <f>SUM('[6]month'!J100)</f>
        <v>659</v>
      </c>
      <c r="K100" s="942">
        <v>1700</v>
      </c>
      <c r="L100" s="943">
        <f>SUM(M100:O100)</f>
        <v>1706</v>
      </c>
      <c r="M100" s="929">
        <f>SUM('[13]month'!M100)</f>
        <v>548</v>
      </c>
      <c r="N100" s="929">
        <f>SUM('[14]month'!N100)</f>
        <v>574</v>
      </c>
      <c r="O100" s="929">
        <f>SUM('[15]month'!O100)</f>
        <v>584</v>
      </c>
      <c r="P100" s="942">
        <v>1300</v>
      </c>
      <c r="Q100" s="943">
        <f>SUM(R100:T100)</f>
        <v>1698</v>
      </c>
      <c r="R100" s="929">
        <f>SUM('[22]month'!R100)</f>
        <v>588</v>
      </c>
      <c r="S100" s="929">
        <f>SUM('[23]month'!S100)</f>
        <v>578</v>
      </c>
      <c r="T100" s="929">
        <f>SUM('[24]month'!T100)</f>
        <v>532</v>
      </c>
      <c r="U100" s="942">
        <v>1000</v>
      </c>
      <c r="V100" s="943">
        <f>SUM(W100:Y100)</f>
        <v>1314</v>
      </c>
      <c r="W100" s="929">
        <f>SUM('[34]month'!W100)</f>
        <v>383</v>
      </c>
      <c r="X100" s="929">
        <f>SUM('[35]month'!X100)</f>
        <v>484</v>
      </c>
      <c r="Y100" s="929">
        <f>SUM('[36]month'!Y100)</f>
        <v>447</v>
      </c>
      <c r="Z100" s="638" t="s">
        <v>453</v>
      </c>
      <c r="AA100" s="606"/>
      <c r="AB100" s="710"/>
      <c r="AC100" s="777"/>
      <c r="AD100" s="778"/>
      <c r="AE100" s="778"/>
      <c r="AF100" s="778"/>
      <c r="AG100" s="778"/>
      <c r="AH100" s="778"/>
      <c r="AI100" s="778"/>
      <c r="AJ100" s="779"/>
      <c r="AK100" s="779"/>
      <c r="AL100" s="779"/>
      <c r="AM100" s="779"/>
      <c r="AN100" s="699"/>
      <c r="AO100" s="699"/>
      <c r="AP100" s="699"/>
      <c r="AQ100" s="699"/>
      <c r="AR100" s="699"/>
      <c r="AS100" s="699"/>
    </row>
    <row r="101" spans="1:45" s="548" customFormat="1" ht="33" hidden="1">
      <c r="A101" s="590"/>
      <c r="B101" s="604" t="s">
        <v>114</v>
      </c>
      <c r="C101" s="592" t="s">
        <v>43</v>
      </c>
      <c r="D101" s="927">
        <v>9992</v>
      </c>
      <c r="E101" s="917"/>
      <c r="F101" s="936"/>
      <c r="G101" s="936"/>
      <c r="H101" s="936"/>
      <c r="I101" s="936"/>
      <c r="J101" s="936"/>
      <c r="K101" s="936"/>
      <c r="L101" s="936"/>
      <c r="M101" s="936"/>
      <c r="N101" s="936"/>
      <c r="O101" s="936"/>
      <c r="P101" s="936"/>
      <c r="Q101" s="936"/>
      <c r="R101" s="936"/>
      <c r="S101" s="936"/>
      <c r="T101" s="936"/>
      <c r="U101" s="936"/>
      <c r="V101" s="936"/>
      <c r="W101" s="936"/>
      <c r="X101" s="936"/>
      <c r="Y101" s="936"/>
      <c r="Z101" s="638"/>
      <c r="AA101" s="606" t="s">
        <v>398</v>
      </c>
      <c r="AB101" s="710"/>
      <c r="AC101" s="777"/>
      <c r="AD101" s="778"/>
      <c r="AE101" s="778"/>
      <c r="AF101" s="778"/>
      <c r="AG101" s="778"/>
      <c r="AH101" s="778"/>
      <c r="AI101" s="778"/>
      <c r="AJ101" s="779"/>
      <c r="AK101" s="779"/>
      <c r="AL101" s="779"/>
      <c r="AM101" s="779"/>
      <c r="AN101" s="699"/>
      <c r="AO101" s="699"/>
      <c r="AP101" s="699"/>
      <c r="AQ101" s="699"/>
      <c r="AR101" s="699"/>
      <c r="AS101" s="699"/>
    </row>
    <row r="102" spans="1:45" s="548" customFormat="1" ht="33" hidden="1">
      <c r="A102" s="590"/>
      <c r="B102" s="604" t="s">
        <v>115</v>
      </c>
      <c r="C102" s="592" t="s">
        <v>43</v>
      </c>
      <c r="D102" s="927">
        <v>5240</v>
      </c>
      <c r="E102" s="917"/>
      <c r="F102" s="936"/>
      <c r="G102" s="877"/>
      <c r="H102" s="936"/>
      <c r="I102" s="936"/>
      <c r="J102" s="936"/>
      <c r="K102" s="936"/>
      <c r="L102" s="877"/>
      <c r="M102" s="936"/>
      <c r="N102" s="936"/>
      <c r="O102" s="936"/>
      <c r="P102" s="936"/>
      <c r="Q102" s="877"/>
      <c r="R102" s="936"/>
      <c r="S102" s="936"/>
      <c r="T102" s="936"/>
      <c r="U102" s="936"/>
      <c r="V102" s="877"/>
      <c r="W102" s="936"/>
      <c r="X102" s="936"/>
      <c r="Y102" s="936"/>
      <c r="Z102" s="638" t="s">
        <v>459</v>
      </c>
      <c r="AA102" s="606"/>
      <c r="AB102" s="710"/>
      <c r="AC102" s="777"/>
      <c r="AD102" s="778"/>
      <c r="AE102" s="778"/>
      <c r="AF102" s="778"/>
      <c r="AG102" s="778"/>
      <c r="AH102" s="778"/>
      <c r="AI102" s="778"/>
      <c r="AJ102" s="779"/>
      <c r="AK102" s="779"/>
      <c r="AL102" s="779"/>
      <c r="AM102" s="779"/>
      <c r="AN102" s="699"/>
      <c r="AO102" s="699"/>
      <c r="AP102" s="699"/>
      <c r="AQ102" s="699"/>
      <c r="AR102" s="699"/>
      <c r="AS102" s="699"/>
    </row>
    <row r="103" spans="1:45" s="548" customFormat="1" ht="37.5" hidden="1">
      <c r="A103" s="590"/>
      <c r="B103" s="604" t="s">
        <v>397</v>
      </c>
      <c r="C103" s="592" t="s">
        <v>43</v>
      </c>
      <c r="D103" s="927">
        <v>4752</v>
      </c>
      <c r="E103" s="917"/>
      <c r="F103" s="936"/>
      <c r="G103" s="877"/>
      <c r="H103" s="936"/>
      <c r="I103" s="936"/>
      <c r="J103" s="936"/>
      <c r="K103" s="936"/>
      <c r="L103" s="877"/>
      <c r="M103" s="936"/>
      <c r="N103" s="936"/>
      <c r="O103" s="936"/>
      <c r="P103" s="936"/>
      <c r="Q103" s="877"/>
      <c r="R103" s="936"/>
      <c r="S103" s="936"/>
      <c r="T103" s="936"/>
      <c r="U103" s="936"/>
      <c r="V103" s="877"/>
      <c r="W103" s="936"/>
      <c r="X103" s="936"/>
      <c r="Y103" s="936"/>
      <c r="Z103" s="638" t="s">
        <v>455</v>
      </c>
      <c r="AA103" s="606"/>
      <c r="AB103" s="710"/>
      <c r="AC103" s="777"/>
      <c r="AD103" s="778"/>
      <c r="AE103" s="778"/>
      <c r="AF103" s="778"/>
      <c r="AG103" s="778"/>
      <c r="AH103" s="778"/>
      <c r="AI103" s="778"/>
      <c r="AJ103" s="779"/>
      <c r="AK103" s="779"/>
      <c r="AL103" s="779"/>
      <c r="AM103" s="779"/>
      <c r="AN103" s="699"/>
      <c r="AO103" s="699"/>
      <c r="AP103" s="699"/>
      <c r="AQ103" s="699"/>
      <c r="AR103" s="699"/>
      <c r="AS103" s="699"/>
    </row>
    <row r="104" spans="1:45" s="548" customFormat="1" ht="33" hidden="1">
      <c r="A104" s="590"/>
      <c r="B104" s="604" t="s">
        <v>227</v>
      </c>
      <c r="C104" s="592" t="s">
        <v>226</v>
      </c>
      <c r="D104" s="927">
        <f>SUM(F104+K104+P104+U104)</f>
        <v>0</v>
      </c>
      <c r="E104" s="917"/>
      <c r="F104" s="936"/>
      <c r="G104" s="936"/>
      <c r="H104" s="936"/>
      <c r="I104" s="936"/>
      <c r="J104" s="936"/>
      <c r="K104" s="936"/>
      <c r="L104" s="936"/>
      <c r="M104" s="936"/>
      <c r="N104" s="936"/>
      <c r="O104" s="936"/>
      <c r="P104" s="936"/>
      <c r="Q104" s="936"/>
      <c r="R104" s="936"/>
      <c r="S104" s="936"/>
      <c r="T104" s="936"/>
      <c r="U104" s="936"/>
      <c r="V104" s="936"/>
      <c r="W104" s="936"/>
      <c r="X104" s="936"/>
      <c r="Y104" s="936"/>
      <c r="Z104" s="638"/>
      <c r="AA104" s="606" t="s">
        <v>366</v>
      </c>
      <c r="AB104" s="710"/>
      <c r="AC104" s="777"/>
      <c r="AD104" s="778"/>
      <c r="AE104" s="778"/>
      <c r="AF104" s="778"/>
      <c r="AG104" s="778"/>
      <c r="AH104" s="778"/>
      <c r="AI104" s="778"/>
      <c r="AJ104" s="779"/>
      <c r="AK104" s="779"/>
      <c r="AL104" s="779"/>
      <c r="AM104" s="779"/>
      <c r="AN104" s="699"/>
      <c r="AO104" s="699"/>
      <c r="AP104" s="699"/>
      <c r="AQ104" s="699"/>
      <c r="AR104" s="699"/>
      <c r="AS104" s="699"/>
    </row>
    <row r="105" spans="1:45" s="548" customFormat="1" ht="21" hidden="1">
      <c r="A105" s="590"/>
      <c r="B105" s="604" t="s">
        <v>223</v>
      </c>
      <c r="C105" s="592" t="s">
        <v>44</v>
      </c>
      <c r="D105" s="927">
        <v>410</v>
      </c>
      <c r="E105" s="917"/>
      <c r="F105" s="936"/>
      <c r="G105" s="877"/>
      <c r="H105" s="936"/>
      <c r="I105" s="936"/>
      <c r="J105" s="936"/>
      <c r="K105" s="936"/>
      <c r="L105" s="877"/>
      <c r="M105" s="936"/>
      <c r="N105" s="936"/>
      <c r="O105" s="936"/>
      <c r="P105" s="936"/>
      <c r="Q105" s="877"/>
      <c r="R105" s="936"/>
      <c r="S105" s="936"/>
      <c r="T105" s="936"/>
      <c r="U105" s="936"/>
      <c r="V105" s="877"/>
      <c r="W105" s="936"/>
      <c r="X105" s="936"/>
      <c r="Y105" s="936"/>
      <c r="Z105" s="638" t="s">
        <v>459</v>
      </c>
      <c r="AA105" s="606"/>
      <c r="AB105" s="710"/>
      <c r="AC105" s="777"/>
      <c r="AD105" s="778"/>
      <c r="AE105" s="778"/>
      <c r="AF105" s="778"/>
      <c r="AG105" s="778"/>
      <c r="AH105" s="778"/>
      <c r="AI105" s="778"/>
      <c r="AJ105" s="779"/>
      <c r="AK105" s="779"/>
      <c r="AL105" s="779"/>
      <c r="AM105" s="779"/>
      <c r="AN105" s="699"/>
      <c r="AO105" s="699"/>
      <c r="AP105" s="699"/>
      <c r="AQ105" s="699"/>
      <c r="AR105" s="699"/>
      <c r="AS105" s="699"/>
    </row>
    <row r="106" spans="1:45" s="548" customFormat="1" ht="21" hidden="1">
      <c r="A106" s="590"/>
      <c r="B106" s="604" t="s">
        <v>224</v>
      </c>
      <c r="C106" s="592" t="s">
        <v>225</v>
      </c>
      <c r="D106" s="927">
        <v>52</v>
      </c>
      <c r="E106" s="917"/>
      <c r="F106" s="936"/>
      <c r="G106" s="877"/>
      <c r="H106" s="936"/>
      <c r="I106" s="936"/>
      <c r="J106" s="936"/>
      <c r="K106" s="936"/>
      <c r="L106" s="877"/>
      <c r="M106" s="936"/>
      <c r="N106" s="936"/>
      <c r="O106" s="936"/>
      <c r="P106" s="936"/>
      <c r="Q106" s="877"/>
      <c r="R106" s="936"/>
      <c r="S106" s="936"/>
      <c r="T106" s="936"/>
      <c r="U106" s="936"/>
      <c r="V106" s="877"/>
      <c r="W106" s="936"/>
      <c r="X106" s="936"/>
      <c r="Y106" s="936"/>
      <c r="Z106" s="638" t="s">
        <v>454</v>
      </c>
      <c r="AA106" s="606"/>
      <c r="AB106" s="710"/>
      <c r="AC106" s="777"/>
      <c r="AD106" s="778"/>
      <c r="AE106" s="778"/>
      <c r="AF106" s="778"/>
      <c r="AG106" s="778"/>
      <c r="AH106" s="778"/>
      <c r="AI106" s="778"/>
      <c r="AJ106" s="779"/>
      <c r="AK106" s="779"/>
      <c r="AL106" s="779"/>
      <c r="AM106" s="779"/>
      <c r="AN106" s="699"/>
      <c r="AO106" s="699"/>
      <c r="AP106" s="699"/>
      <c r="AQ106" s="699"/>
      <c r="AR106" s="699"/>
      <c r="AS106" s="699"/>
    </row>
    <row r="107" spans="1:45" s="548" customFormat="1" ht="33" hidden="1">
      <c r="A107" s="590"/>
      <c r="B107" s="604" t="s">
        <v>117</v>
      </c>
      <c r="C107" s="592" t="s">
        <v>45</v>
      </c>
      <c r="D107" s="927">
        <v>260</v>
      </c>
      <c r="E107" s="917"/>
      <c r="F107" s="936"/>
      <c r="G107" s="936"/>
      <c r="H107" s="936"/>
      <c r="I107" s="936"/>
      <c r="J107" s="936"/>
      <c r="K107" s="936"/>
      <c r="L107" s="936"/>
      <c r="M107" s="936"/>
      <c r="N107" s="936"/>
      <c r="O107" s="936"/>
      <c r="P107" s="936"/>
      <c r="Q107" s="936"/>
      <c r="R107" s="936"/>
      <c r="S107" s="936"/>
      <c r="T107" s="936"/>
      <c r="U107" s="936"/>
      <c r="V107" s="936"/>
      <c r="W107" s="936"/>
      <c r="X107" s="936"/>
      <c r="Y107" s="936"/>
      <c r="Z107" s="638"/>
      <c r="AA107" s="606" t="s">
        <v>367</v>
      </c>
      <c r="AB107" s="710"/>
      <c r="AC107" s="777"/>
      <c r="AD107" s="778"/>
      <c r="AE107" s="778"/>
      <c r="AF107" s="778"/>
      <c r="AG107" s="778"/>
      <c r="AH107" s="778"/>
      <c r="AI107" s="778"/>
      <c r="AJ107" s="779"/>
      <c r="AK107" s="779"/>
      <c r="AL107" s="779"/>
      <c r="AM107" s="779"/>
      <c r="AN107" s="699"/>
      <c r="AO107" s="699"/>
      <c r="AP107" s="699"/>
      <c r="AQ107" s="699"/>
      <c r="AR107" s="699"/>
      <c r="AS107" s="699"/>
    </row>
    <row r="108" spans="1:45" s="548" customFormat="1" ht="33" hidden="1">
      <c r="A108" s="590"/>
      <c r="B108" s="604" t="s">
        <v>118</v>
      </c>
      <c r="C108" s="592" t="s">
        <v>45</v>
      </c>
      <c r="D108" s="927">
        <v>110</v>
      </c>
      <c r="E108" s="917"/>
      <c r="F108" s="936"/>
      <c r="G108" s="877"/>
      <c r="H108" s="936"/>
      <c r="I108" s="936"/>
      <c r="J108" s="936"/>
      <c r="K108" s="936"/>
      <c r="L108" s="877"/>
      <c r="M108" s="936"/>
      <c r="N108" s="936"/>
      <c r="O108" s="936"/>
      <c r="P108" s="936"/>
      <c r="Q108" s="877"/>
      <c r="R108" s="936"/>
      <c r="S108" s="936"/>
      <c r="T108" s="936"/>
      <c r="U108" s="936"/>
      <c r="V108" s="877"/>
      <c r="W108" s="936"/>
      <c r="X108" s="936"/>
      <c r="Y108" s="936"/>
      <c r="Z108" s="566" t="s">
        <v>356</v>
      </c>
      <c r="AA108" s="606"/>
      <c r="AB108" s="710"/>
      <c r="AC108" s="777"/>
      <c r="AD108" s="778"/>
      <c r="AE108" s="778"/>
      <c r="AF108" s="778"/>
      <c r="AG108" s="778"/>
      <c r="AH108" s="778"/>
      <c r="AI108" s="778"/>
      <c r="AJ108" s="779"/>
      <c r="AK108" s="779"/>
      <c r="AL108" s="779"/>
      <c r="AM108" s="779"/>
      <c r="AN108" s="699"/>
      <c r="AO108" s="699"/>
      <c r="AP108" s="699"/>
      <c r="AQ108" s="699"/>
      <c r="AR108" s="699"/>
      <c r="AS108" s="699"/>
    </row>
    <row r="109" spans="1:45" s="548" customFormat="1" ht="33" hidden="1">
      <c r="A109" s="590"/>
      <c r="B109" s="604" t="s">
        <v>119</v>
      </c>
      <c r="C109" s="592" t="s">
        <v>45</v>
      </c>
      <c r="D109" s="927">
        <v>150</v>
      </c>
      <c r="E109" s="917"/>
      <c r="F109" s="936"/>
      <c r="G109" s="877"/>
      <c r="H109" s="936"/>
      <c r="I109" s="936"/>
      <c r="J109" s="936"/>
      <c r="K109" s="936"/>
      <c r="L109" s="877"/>
      <c r="M109" s="936"/>
      <c r="N109" s="936"/>
      <c r="O109" s="936"/>
      <c r="P109" s="936"/>
      <c r="Q109" s="877"/>
      <c r="R109" s="936"/>
      <c r="S109" s="936"/>
      <c r="T109" s="936"/>
      <c r="U109" s="936"/>
      <c r="V109" s="877"/>
      <c r="W109" s="936"/>
      <c r="X109" s="936"/>
      <c r="Y109" s="936"/>
      <c r="Z109" s="566" t="s">
        <v>356</v>
      </c>
      <c r="AA109" s="606"/>
      <c r="AB109" s="710"/>
      <c r="AC109" s="777"/>
      <c r="AD109" s="778"/>
      <c r="AE109" s="778"/>
      <c r="AF109" s="778"/>
      <c r="AG109" s="778"/>
      <c r="AH109" s="778"/>
      <c r="AI109" s="778"/>
      <c r="AJ109" s="779"/>
      <c r="AK109" s="779"/>
      <c r="AL109" s="779"/>
      <c r="AM109" s="779"/>
      <c r="AN109" s="699"/>
      <c r="AO109" s="699"/>
      <c r="AP109" s="699"/>
      <c r="AQ109" s="699"/>
      <c r="AR109" s="699"/>
      <c r="AS109" s="699"/>
    </row>
    <row r="110" spans="1:45" s="548" customFormat="1" ht="21" hidden="1">
      <c r="A110" s="590"/>
      <c r="B110" s="604" t="s">
        <v>399</v>
      </c>
      <c r="C110" s="592" t="s">
        <v>53</v>
      </c>
      <c r="D110" s="927">
        <v>220</v>
      </c>
      <c r="E110" s="917"/>
      <c r="F110" s="936"/>
      <c r="G110" s="877"/>
      <c r="H110" s="936"/>
      <c r="I110" s="936"/>
      <c r="J110" s="936"/>
      <c r="K110" s="936"/>
      <c r="L110" s="877"/>
      <c r="M110" s="936"/>
      <c r="N110" s="936"/>
      <c r="O110" s="936"/>
      <c r="P110" s="936"/>
      <c r="Q110" s="877"/>
      <c r="R110" s="936"/>
      <c r="S110" s="936"/>
      <c r="T110" s="936"/>
      <c r="U110" s="936"/>
      <c r="V110" s="877"/>
      <c r="W110" s="936"/>
      <c r="X110" s="936"/>
      <c r="Y110" s="936"/>
      <c r="Z110" s="566" t="s">
        <v>356</v>
      </c>
      <c r="AA110" s="606"/>
      <c r="AB110" s="710" t="s">
        <v>400</v>
      </c>
      <c r="AC110" s="777"/>
      <c r="AD110" s="778"/>
      <c r="AE110" s="778"/>
      <c r="AF110" s="778"/>
      <c r="AG110" s="778"/>
      <c r="AH110" s="778"/>
      <c r="AI110" s="778"/>
      <c r="AJ110" s="779"/>
      <c r="AK110" s="779"/>
      <c r="AL110" s="779"/>
      <c r="AM110" s="779"/>
      <c r="AN110" s="699"/>
      <c r="AO110" s="699"/>
      <c r="AP110" s="699"/>
      <c r="AQ110" s="699"/>
      <c r="AR110" s="699"/>
      <c r="AS110" s="699"/>
    </row>
    <row r="111" spans="1:39" ht="49.5">
      <c r="A111" s="590"/>
      <c r="B111" s="593" t="s">
        <v>47</v>
      </c>
      <c r="C111" s="594" t="s">
        <v>48</v>
      </c>
      <c r="D111" s="923">
        <v>1510</v>
      </c>
      <c r="E111" s="880">
        <f>SUM(G111,L111,Q111,V111)</f>
        <v>350</v>
      </c>
      <c r="F111" s="632">
        <f aca="true" t="shared" si="30" ref="F111:Y111">SUM(F112:F114)</f>
        <v>0</v>
      </c>
      <c r="G111" s="884">
        <f t="shared" si="30"/>
        <v>0</v>
      </c>
      <c r="H111" s="930">
        <f t="shared" si="30"/>
        <v>0</v>
      </c>
      <c r="I111" s="930">
        <f t="shared" si="30"/>
        <v>0</v>
      </c>
      <c r="J111" s="930">
        <f t="shared" si="30"/>
        <v>0</v>
      </c>
      <c r="K111" s="632">
        <f t="shared" si="30"/>
        <v>200</v>
      </c>
      <c r="L111" s="884">
        <f t="shared" si="30"/>
        <v>231</v>
      </c>
      <c r="M111" s="930">
        <f t="shared" si="30"/>
        <v>0</v>
      </c>
      <c r="N111" s="930">
        <f t="shared" si="30"/>
        <v>231</v>
      </c>
      <c r="O111" s="930">
        <f t="shared" si="30"/>
        <v>0</v>
      </c>
      <c r="P111" s="632">
        <f t="shared" si="30"/>
        <v>0</v>
      </c>
      <c r="Q111" s="884">
        <f t="shared" si="30"/>
        <v>0</v>
      </c>
      <c r="R111" s="930">
        <f t="shared" si="30"/>
        <v>0</v>
      </c>
      <c r="S111" s="930">
        <f t="shared" si="30"/>
        <v>0</v>
      </c>
      <c r="T111" s="930">
        <f t="shared" si="30"/>
        <v>0</v>
      </c>
      <c r="U111" s="632">
        <f t="shared" si="30"/>
        <v>110</v>
      </c>
      <c r="V111" s="884">
        <f t="shared" si="30"/>
        <v>119</v>
      </c>
      <c r="W111" s="930">
        <f t="shared" si="30"/>
        <v>0</v>
      </c>
      <c r="X111" s="930">
        <f t="shared" si="30"/>
        <v>119</v>
      </c>
      <c r="Y111" s="930">
        <f t="shared" si="30"/>
        <v>0</v>
      </c>
      <c r="Z111" s="566"/>
      <c r="AA111" s="603" t="s">
        <v>402</v>
      </c>
      <c r="AB111" s="706" t="s">
        <v>340</v>
      </c>
      <c r="AC111" s="700"/>
      <c r="AD111" s="773"/>
      <c r="AE111" s="773"/>
      <c r="AF111" s="773"/>
      <c r="AG111" s="773"/>
      <c r="AH111" s="773"/>
      <c r="AI111" s="773"/>
      <c r="AJ111" s="754"/>
      <c r="AK111" s="754"/>
      <c r="AL111" s="754"/>
      <c r="AM111" s="754"/>
    </row>
    <row r="112" spans="1:39" ht="21">
      <c r="A112" s="590"/>
      <c r="B112" s="604" t="s">
        <v>87</v>
      </c>
      <c r="C112" s="592" t="s">
        <v>41</v>
      </c>
      <c r="D112" s="923">
        <v>1000</v>
      </c>
      <c r="E112" s="917"/>
      <c r="F112" s="919"/>
      <c r="G112" s="919"/>
      <c r="H112" s="919"/>
      <c r="I112" s="919"/>
      <c r="J112" s="919"/>
      <c r="K112" s="919"/>
      <c r="L112" s="919"/>
      <c r="M112" s="919"/>
      <c r="N112" s="919"/>
      <c r="O112" s="919"/>
      <c r="P112" s="919"/>
      <c r="Q112" s="919"/>
      <c r="R112" s="919"/>
      <c r="S112" s="919"/>
      <c r="T112" s="919"/>
      <c r="U112" s="919"/>
      <c r="V112" s="919"/>
      <c r="W112" s="919"/>
      <c r="X112" s="919"/>
      <c r="Y112" s="919"/>
      <c r="Z112" s="566" t="s">
        <v>454</v>
      </c>
      <c r="AA112" s="603"/>
      <c r="AB112" s="706" t="s">
        <v>344</v>
      </c>
      <c r="AC112" s="700"/>
      <c r="AD112" s="770"/>
      <c r="AE112" s="770"/>
      <c r="AF112" s="770"/>
      <c r="AG112" s="770"/>
      <c r="AH112" s="770"/>
      <c r="AI112" s="770"/>
      <c r="AJ112" s="771"/>
      <c r="AK112" s="771"/>
      <c r="AL112" s="771"/>
      <c r="AM112" s="771"/>
    </row>
    <row r="113" spans="1:39" ht="21">
      <c r="A113" s="600"/>
      <c r="B113" s="601" t="s">
        <v>90</v>
      </c>
      <c r="C113" s="602" t="s">
        <v>41</v>
      </c>
      <c r="D113" s="923">
        <v>310</v>
      </c>
      <c r="E113" s="880">
        <f>SUM(G113,L113,Q113,V113)</f>
        <v>350</v>
      </c>
      <c r="F113" s="632">
        <v>0</v>
      </c>
      <c r="G113" s="943">
        <f>SUM(H113:J113)</f>
        <v>0</v>
      </c>
      <c r="H113" s="929">
        <f>SUM('[4]month'!H113)</f>
        <v>0</v>
      </c>
      <c r="I113" s="929">
        <f>SUM('[5]month'!I113)</f>
        <v>0</v>
      </c>
      <c r="J113" s="929">
        <f>SUM('[6]month'!J113)</f>
        <v>0</v>
      </c>
      <c r="K113" s="632">
        <v>200</v>
      </c>
      <c r="L113" s="943">
        <f>SUM(M113:O113)</f>
        <v>231</v>
      </c>
      <c r="M113" s="929">
        <f>SUM('[13]month'!M113)</f>
        <v>0</v>
      </c>
      <c r="N113" s="929">
        <f>SUM('[14]month'!N113)</f>
        <v>231</v>
      </c>
      <c r="O113" s="929">
        <f>SUM('[15]month'!O113)</f>
        <v>0</v>
      </c>
      <c r="P113" s="632">
        <v>0</v>
      </c>
      <c r="Q113" s="943">
        <f>SUM(R113:T113)</f>
        <v>0</v>
      </c>
      <c r="R113" s="929">
        <f>SUM('[22]month'!R113)</f>
        <v>0</v>
      </c>
      <c r="S113" s="929">
        <f>SUM('[23]month'!S113)</f>
        <v>0</v>
      </c>
      <c r="T113" s="929">
        <f>SUM('[24]month'!T113)</f>
        <v>0</v>
      </c>
      <c r="U113" s="632">
        <v>110</v>
      </c>
      <c r="V113" s="943">
        <f>SUM(W113:Y113)</f>
        <v>119</v>
      </c>
      <c r="W113" s="929">
        <f>SUM('[34]month'!W113)</f>
        <v>0</v>
      </c>
      <c r="X113" s="929">
        <f>SUM('[35]month'!X113)</f>
        <v>119</v>
      </c>
      <c r="Y113" s="929">
        <f>SUM('[36]month'!Y113)</f>
        <v>0</v>
      </c>
      <c r="Z113" s="566" t="s">
        <v>358</v>
      </c>
      <c r="AA113" s="603"/>
      <c r="AB113" s="706" t="s">
        <v>344</v>
      </c>
      <c r="AC113" s="700"/>
      <c r="AD113" s="770"/>
      <c r="AE113" s="770"/>
      <c r="AF113" s="770"/>
      <c r="AG113" s="770"/>
      <c r="AH113" s="770"/>
      <c r="AI113" s="770"/>
      <c r="AJ113" s="771"/>
      <c r="AK113" s="771"/>
      <c r="AL113" s="771"/>
      <c r="AM113" s="771"/>
    </row>
    <row r="114" spans="1:39" ht="21" hidden="1">
      <c r="A114" s="590"/>
      <c r="B114" s="604" t="s">
        <v>120</v>
      </c>
      <c r="C114" s="592" t="s">
        <v>48</v>
      </c>
      <c r="D114" s="927">
        <v>200</v>
      </c>
      <c r="E114" s="917">
        <f>SUM(G114,L114,Q114,V114)</f>
        <v>0</v>
      </c>
      <c r="F114" s="919"/>
      <c r="G114" s="919"/>
      <c r="H114" s="919"/>
      <c r="I114" s="919"/>
      <c r="J114" s="919"/>
      <c r="K114" s="919"/>
      <c r="L114" s="919"/>
      <c r="M114" s="919"/>
      <c r="N114" s="919"/>
      <c r="O114" s="919"/>
      <c r="P114" s="919"/>
      <c r="Q114" s="919"/>
      <c r="R114" s="919"/>
      <c r="S114" s="919"/>
      <c r="T114" s="919"/>
      <c r="U114" s="919"/>
      <c r="V114" s="919"/>
      <c r="W114" s="919"/>
      <c r="X114" s="919"/>
      <c r="Y114" s="919"/>
      <c r="Z114" s="566"/>
      <c r="AA114" s="603" t="s">
        <v>401</v>
      </c>
      <c r="AB114" s="706" t="s">
        <v>340</v>
      </c>
      <c r="AC114" s="700"/>
      <c r="AD114" s="770"/>
      <c r="AE114" s="770"/>
      <c r="AF114" s="770"/>
      <c r="AG114" s="770"/>
      <c r="AH114" s="770"/>
      <c r="AI114" s="770"/>
      <c r="AJ114" s="771"/>
      <c r="AK114" s="771"/>
      <c r="AL114" s="771"/>
      <c r="AM114" s="771"/>
    </row>
    <row r="115" spans="1:39" ht="21" hidden="1">
      <c r="A115" s="590"/>
      <c r="B115" s="604" t="s">
        <v>450</v>
      </c>
      <c r="C115" s="592" t="s">
        <v>48</v>
      </c>
      <c r="D115" s="927">
        <v>100</v>
      </c>
      <c r="E115" s="917">
        <f>SUM(G115,L115,Q115,V115)</f>
        <v>0</v>
      </c>
      <c r="F115" s="919"/>
      <c r="G115" s="877"/>
      <c r="H115" s="919"/>
      <c r="I115" s="919"/>
      <c r="J115" s="919"/>
      <c r="K115" s="919"/>
      <c r="L115" s="877"/>
      <c r="M115" s="919"/>
      <c r="N115" s="919"/>
      <c r="O115" s="919"/>
      <c r="P115" s="919"/>
      <c r="Q115" s="877"/>
      <c r="R115" s="919"/>
      <c r="S115" s="919"/>
      <c r="T115" s="919"/>
      <c r="U115" s="919"/>
      <c r="V115" s="877"/>
      <c r="W115" s="919"/>
      <c r="X115" s="919"/>
      <c r="Y115" s="919"/>
      <c r="Z115" s="566" t="s">
        <v>356</v>
      </c>
      <c r="AA115" s="603"/>
      <c r="AB115" s="706" t="s">
        <v>350</v>
      </c>
      <c r="AC115" s="700"/>
      <c r="AD115" s="770"/>
      <c r="AE115" s="770"/>
      <c r="AF115" s="770"/>
      <c r="AG115" s="770"/>
      <c r="AH115" s="770"/>
      <c r="AI115" s="770"/>
      <c r="AJ115" s="771"/>
      <c r="AK115" s="771"/>
      <c r="AL115" s="771"/>
      <c r="AM115" s="771"/>
    </row>
    <row r="116" spans="1:39" ht="21" hidden="1">
      <c r="A116" s="590"/>
      <c r="B116" s="604" t="s">
        <v>122</v>
      </c>
      <c r="C116" s="592" t="s">
        <v>48</v>
      </c>
      <c r="D116" s="927">
        <v>100</v>
      </c>
      <c r="E116" s="917">
        <f>SUM(G116,L116,Q116,V116)</f>
        <v>0</v>
      </c>
      <c r="F116" s="919"/>
      <c r="G116" s="877"/>
      <c r="H116" s="919"/>
      <c r="I116" s="919"/>
      <c r="J116" s="919"/>
      <c r="K116" s="919"/>
      <c r="L116" s="877"/>
      <c r="M116" s="919"/>
      <c r="N116" s="919"/>
      <c r="O116" s="919"/>
      <c r="P116" s="919"/>
      <c r="Q116" s="877"/>
      <c r="R116" s="919"/>
      <c r="S116" s="919"/>
      <c r="T116" s="919"/>
      <c r="U116" s="919"/>
      <c r="V116" s="877"/>
      <c r="W116" s="919"/>
      <c r="X116" s="919"/>
      <c r="Y116" s="919"/>
      <c r="Z116" s="566" t="s">
        <v>356</v>
      </c>
      <c r="AA116" s="603"/>
      <c r="AB116" s="706" t="s">
        <v>350</v>
      </c>
      <c r="AC116" s="700"/>
      <c r="AD116" s="770"/>
      <c r="AE116" s="770"/>
      <c r="AF116" s="770"/>
      <c r="AG116" s="770"/>
      <c r="AH116" s="770"/>
      <c r="AI116" s="770"/>
      <c r="AJ116" s="771"/>
      <c r="AK116" s="771"/>
      <c r="AL116" s="771"/>
      <c r="AM116" s="771"/>
    </row>
    <row r="117" spans="1:39" ht="21">
      <c r="A117" s="590"/>
      <c r="B117" s="611" t="s">
        <v>49</v>
      </c>
      <c r="C117" s="612"/>
      <c r="D117" s="927"/>
      <c r="E117" s="927"/>
      <c r="F117" s="919"/>
      <c r="G117" s="919"/>
      <c r="H117" s="919"/>
      <c r="I117" s="919"/>
      <c r="J117" s="919"/>
      <c r="K117" s="919"/>
      <c r="L117" s="919"/>
      <c r="M117" s="919"/>
      <c r="N117" s="919"/>
      <c r="O117" s="919"/>
      <c r="P117" s="919"/>
      <c r="Q117" s="919"/>
      <c r="R117" s="919"/>
      <c r="S117" s="919"/>
      <c r="T117" s="919"/>
      <c r="U117" s="919"/>
      <c r="V117" s="919"/>
      <c r="W117" s="919"/>
      <c r="X117" s="919"/>
      <c r="Y117" s="919"/>
      <c r="Z117" s="566"/>
      <c r="AA117" s="603"/>
      <c r="AB117" s="706"/>
      <c r="AC117" s="700"/>
      <c r="AD117" s="770"/>
      <c r="AE117" s="770"/>
      <c r="AF117" s="770"/>
      <c r="AG117" s="770"/>
      <c r="AH117" s="770"/>
      <c r="AI117" s="770"/>
      <c r="AJ117" s="771"/>
      <c r="AK117" s="771"/>
      <c r="AL117" s="771"/>
      <c r="AM117" s="771"/>
    </row>
    <row r="118" spans="1:39" ht="21">
      <c r="A118" s="590"/>
      <c r="B118" s="604" t="s">
        <v>123</v>
      </c>
      <c r="C118" s="592"/>
      <c r="D118" s="927"/>
      <c r="E118" s="927"/>
      <c r="F118" s="919"/>
      <c r="G118" s="919"/>
      <c r="H118" s="919"/>
      <c r="I118" s="919"/>
      <c r="J118" s="919"/>
      <c r="K118" s="919"/>
      <c r="L118" s="919"/>
      <c r="M118" s="919"/>
      <c r="N118" s="919"/>
      <c r="O118" s="919"/>
      <c r="P118" s="919"/>
      <c r="Q118" s="919"/>
      <c r="R118" s="919"/>
      <c r="S118" s="919"/>
      <c r="T118" s="919"/>
      <c r="U118" s="919"/>
      <c r="V118" s="919"/>
      <c r="W118" s="919"/>
      <c r="X118" s="919"/>
      <c r="Y118" s="919"/>
      <c r="Z118" s="566"/>
      <c r="AA118" s="603"/>
      <c r="AB118" s="706"/>
      <c r="AC118" s="700"/>
      <c r="AD118" s="773"/>
      <c r="AE118" s="773"/>
      <c r="AF118" s="773"/>
      <c r="AG118" s="773"/>
      <c r="AH118" s="773"/>
      <c r="AI118" s="773"/>
      <c r="AJ118" s="754"/>
      <c r="AK118" s="754"/>
      <c r="AL118" s="754"/>
      <c r="AM118" s="754"/>
    </row>
    <row r="119" spans="1:39" ht="21">
      <c r="A119" s="590"/>
      <c r="B119" s="604" t="s">
        <v>124</v>
      </c>
      <c r="C119" s="592" t="s">
        <v>125</v>
      </c>
      <c r="D119" s="927">
        <v>416572</v>
      </c>
      <c r="E119" s="917">
        <f aca="true" t="shared" si="31" ref="E119:E154">SUM(G119,L119,Q119,V119)</f>
        <v>0</v>
      </c>
      <c r="F119" s="919"/>
      <c r="G119" s="919"/>
      <c r="H119" s="919"/>
      <c r="I119" s="919"/>
      <c r="J119" s="919"/>
      <c r="K119" s="919"/>
      <c r="L119" s="919"/>
      <c r="M119" s="919"/>
      <c r="N119" s="919"/>
      <c r="O119" s="919"/>
      <c r="P119" s="919"/>
      <c r="Q119" s="919"/>
      <c r="R119" s="919"/>
      <c r="S119" s="919"/>
      <c r="T119" s="919"/>
      <c r="U119" s="919"/>
      <c r="V119" s="919"/>
      <c r="W119" s="919"/>
      <c r="X119" s="919"/>
      <c r="Y119" s="919"/>
      <c r="Z119" s="566"/>
      <c r="AA119" s="603" t="s">
        <v>403</v>
      </c>
      <c r="AB119" s="706" t="s">
        <v>340</v>
      </c>
      <c r="AC119" s="700"/>
      <c r="AD119" s="770"/>
      <c r="AE119" s="770"/>
      <c r="AF119" s="770"/>
      <c r="AG119" s="770"/>
      <c r="AH119" s="770"/>
      <c r="AI119" s="770"/>
      <c r="AJ119" s="771"/>
      <c r="AK119" s="771"/>
      <c r="AL119" s="771"/>
      <c r="AM119" s="771"/>
    </row>
    <row r="120" spans="1:39" ht="37.5">
      <c r="A120" s="806"/>
      <c r="B120" s="604" t="s">
        <v>126</v>
      </c>
      <c r="C120" s="592" t="s">
        <v>125</v>
      </c>
      <c r="D120" s="927">
        <v>274000</v>
      </c>
      <c r="E120" s="917"/>
      <c r="F120" s="919"/>
      <c r="G120" s="877"/>
      <c r="H120" s="919"/>
      <c r="I120" s="919"/>
      <c r="J120" s="919"/>
      <c r="K120" s="919"/>
      <c r="L120" s="877"/>
      <c r="M120" s="919"/>
      <c r="N120" s="919"/>
      <c r="O120" s="919"/>
      <c r="P120" s="919"/>
      <c r="Q120" s="877"/>
      <c r="R120" s="919"/>
      <c r="S120" s="919"/>
      <c r="T120" s="919"/>
      <c r="U120" s="919"/>
      <c r="V120" s="877"/>
      <c r="W120" s="919"/>
      <c r="X120" s="919"/>
      <c r="Y120" s="919"/>
      <c r="Z120" s="566" t="s">
        <v>334</v>
      </c>
      <c r="AA120" s="603"/>
      <c r="AB120" s="706" t="s">
        <v>350</v>
      </c>
      <c r="AC120" s="700"/>
      <c r="AD120" s="770"/>
      <c r="AE120" s="770"/>
      <c r="AF120" s="770"/>
      <c r="AG120" s="770"/>
      <c r="AH120" s="770"/>
      <c r="AI120" s="770"/>
      <c r="AJ120" s="771"/>
      <c r="AK120" s="771"/>
      <c r="AL120" s="771"/>
      <c r="AM120" s="771"/>
    </row>
    <row r="121" spans="1:39" ht="37.5">
      <c r="A121" s="613"/>
      <c r="B121" s="598" t="s">
        <v>127</v>
      </c>
      <c r="C121" s="599" t="s">
        <v>125</v>
      </c>
      <c r="D121" s="944">
        <v>141000</v>
      </c>
      <c r="E121" s="945">
        <f t="shared" si="31"/>
        <v>184914</v>
      </c>
      <c r="F121" s="884">
        <v>37000</v>
      </c>
      <c r="G121" s="890">
        <f>SUM(H121:J121)</f>
        <v>43694</v>
      </c>
      <c r="H121" s="546">
        <f>SUM('[1]month'!H121)</f>
        <v>17858</v>
      </c>
      <c r="I121" s="546">
        <f>SUM('[2]month'!I121)</f>
        <v>13462</v>
      </c>
      <c r="J121" s="546">
        <f>SUM('[3]month'!J121)</f>
        <v>12374</v>
      </c>
      <c r="K121" s="884">
        <v>33000</v>
      </c>
      <c r="L121" s="890">
        <f>SUM(M121:O121)</f>
        <v>36828</v>
      </c>
      <c r="M121" s="546">
        <f>SUM('[10]month'!M121)</f>
        <v>10772</v>
      </c>
      <c r="N121" s="546">
        <f>SUM('[11]month'!N121)</f>
        <v>12585</v>
      </c>
      <c r="O121" s="546">
        <f>SUM('[12]month'!O121)</f>
        <v>13471</v>
      </c>
      <c r="P121" s="884">
        <v>32000</v>
      </c>
      <c r="Q121" s="890">
        <f>SUM(R121:T121)</f>
        <v>65079</v>
      </c>
      <c r="R121" s="546">
        <f>SUM('[25]month'!R121)</f>
        <v>11159</v>
      </c>
      <c r="S121" s="546">
        <f>SUM('[26]month'!S121)</f>
        <v>11636</v>
      </c>
      <c r="T121" s="546">
        <f>SUM('[27]month'!T121)</f>
        <v>42284</v>
      </c>
      <c r="U121" s="884">
        <v>39000</v>
      </c>
      <c r="V121" s="890">
        <f>SUM(W121:Y121)</f>
        <v>39313</v>
      </c>
      <c r="W121" s="546">
        <f>SUM('[28]month'!W121)</f>
        <v>13283</v>
      </c>
      <c r="X121" s="546">
        <f>SUM('[29]month'!X121)</f>
        <v>14323</v>
      </c>
      <c r="Y121" s="546">
        <f>SUM('[30]month'!Y121)</f>
        <v>11707</v>
      </c>
      <c r="Z121" s="566" t="s">
        <v>360</v>
      </c>
      <c r="AA121" s="603"/>
      <c r="AB121" s="706" t="s">
        <v>350</v>
      </c>
      <c r="AC121" s="700"/>
      <c r="AD121" s="770"/>
      <c r="AE121" s="770"/>
      <c r="AF121" s="770"/>
      <c r="AG121" s="770"/>
      <c r="AH121" s="770"/>
      <c r="AI121" s="770"/>
      <c r="AJ121" s="771"/>
      <c r="AK121" s="771"/>
      <c r="AL121" s="771"/>
      <c r="AM121" s="771"/>
    </row>
    <row r="122" spans="1:39" ht="21">
      <c r="A122" s="590"/>
      <c r="B122" s="604" t="s">
        <v>282</v>
      </c>
      <c r="C122" s="592" t="s">
        <v>125</v>
      </c>
      <c r="D122" s="927">
        <v>1572</v>
      </c>
      <c r="E122" s="917"/>
      <c r="F122" s="919"/>
      <c r="G122" s="919"/>
      <c r="H122" s="919"/>
      <c r="I122" s="919"/>
      <c r="J122" s="919"/>
      <c r="K122" s="919"/>
      <c r="L122" s="919"/>
      <c r="M122" s="919"/>
      <c r="N122" s="919"/>
      <c r="O122" s="919"/>
      <c r="P122" s="919"/>
      <c r="Q122" s="919"/>
      <c r="R122" s="919"/>
      <c r="S122" s="919"/>
      <c r="T122" s="919"/>
      <c r="U122" s="919"/>
      <c r="V122" s="919"/>
      <c r="W122" s="919"/>
      <c r="X122" s="919"/>
      <c r="Y122" s="919"/>
      <c r="Z122" s="566"/>
      <c r="AA122" s="605" t="s">
        <v>404</v>
      </c>
      <c r="AB122" s="706" t="s">
        <v>352</v>
      </c>
      <c r="AC122" s="700"/>
      <c r="AD122" s="770"/>
      <c r="AE122" s="770"/>
      <c r="AF122" s="770"/>
      <c r="AG122" s="770"/>
      <c r="AH122" s="770"/>
      <c r="AI122" s="770"/>
      <c r="AJ122" s="771"/>
      <c r="AK122" s="771"/>
      <c r="AL122" s="771"/>
      <c r="AM122" s="771"/>
    </row>
    <row r="123" spans="1:39" ht="21">
      <c r="A123" s="590"/>
      <c r="B123" s="604" t="s">
        <v>279</v>
      </c>
      <c r="C123" s="592" t="s">
        <v>125</v>
      </c>
      <c r="D123" s="927">
        <v>60</v>
      </c>
      <c r="E123" s="917"/>
      <c r="F123" s="919"/>
      <c r="G123" s="877"/>
      <c r="H123" s="919"/>
      <c r="I123" s="919"/>
      <c r="J123" s="919"/>
      <c r="K123" s="919"/>
      <c r="L123" s="877"/>
      <c r="M123" s="919"/>
      <c r="N123" s="919"/>
      <c r="O123" s="919"/>
      <c r="P123" s="919"/>
      <c r="Q123" s="877"/>
      <c r="R123" s="919"/>
      <c r="S123" s="919"/>
      <c r="T123" s="919"/>
      <c r="U123" s="919"/>
      <c r="V123" s="877"/>
      <c r="W123" s="919"/>
      <c r="X123" s="919"/>
      <c r="Y123" s="919"/>
      <c r="Z123" s="566" t="s">
        <v>356</v>
      </c>
      <c r="AA123" s="603"/>
      <c r="AB123" s="706" t="s">
        <v>350</v>
      </c>
      <c r="AC123" s="700"/>
      <c r="AD123" s="770"/>
      <c r="AE123" s="770"/>
      <c r="AF123" s="770"/>
      <c r="AG123" s="770"/>
      <c r="AH123" s="770"/>
      <c r="AI123" s="770"/>
      <c r="AJ123" s="771"/>
      <c r="AK123" s="771"/>
      <c r="AL123" s="771"/>
      <c r="AM123" s="771"/>
    </row>
    <row r="124" spans="1:39" ht="21">
      <c r="A124" s="590"/>
      <c r="B124" s="604" t="s">
        <v>280</v>
      </c>
      <c r="C124" s="592" t="s">
        <v>125</v>
      </c>
      <c r="D124" s="927">
        <v>12</v>
      </c>
      <c r="E124" s="917"/>
      <c r="F124" s="919"/>
      <c r="G124" s="877"/>
      <c r="H124" s="919"/>
      <c r="I124" s="919"/>
      <c r="J124" s="919"/>
      <c r="K124" s="919"/>
      <c r="L124" s="877"/>
      <c r="M124" s="919"/>
      <c r="N124" s="919"/>
      <c r="O124" s="919"/>
      <c r="P124" s="919"/>
      <c r="Q124" s="877"/>
      <c r="R124" s="919"/>
      <c r="S124" s="919"/>
      <c r="T124" s="919"/>
      <c r="U124" s="919"/>
      <c r="V124" s="877"/>
      <c r="W124" s="919"/>
      <c r="X124" s="919"/>
      <c r="Y124" s="919"/>
      <c r="Z124" s="566" t="s">
        <v>356</v>
      </c>
      <c r="AA124" s="603"/>
      <c r="AB124" s="706" t="s">
        <v>350</v>
      </c>
      <c r="AC124" s="700"/>
      <c r="AD124" s="770"/>
      <c r="AE124" s="770"/>
      <c r="AF124" s="770"/>
      <c r="AG124" s="770"/>
      <c r="AH124" s="770"/>
      <c r="AI124" s="770"/>
      <c r="AJ124" s="771"/>
      <c r="AK124" s="771"/>
      <c r="AL124" s="771"/>
      <c r="AM124" s="771"/>
    </row>
    <row r="125" spans="1:39" ht="37.5">
      <c r="A125" s="590"/>
      <c r="B125" s="604" t="s">
        <v>281</v>
      </c>
      <c r="C125" s="592" t="s">
        <v>125</v>
      </c>
      <c r="D125" s="927">
        <v>1500</v>
      </c>
      <c r="E125" s="917"/>
      <c r="F125" s="919"/>
      <c r="G125" s="877"/>
      <c r="H125" s="919"/>
      <c r="I125" s="919"/>
      <c r="J125" s="919"/>
      <c r="K125" s="919"/>
      <c r="L125" s="877"/>
      <c r="M125" s="919"/>
      <c r="N125" s="919"/>
      <c r="O125" s="919"/>
      <c r="P125" s="919"/>
      <c r="Q125" s="877"/>
      <c r="R125" s="919"/>
      <c r="S125" s="919"/>
      <c r="T125" s="919"/>
      <c r="U125" s="919"/>
      <c r="V125" s="877"/>
      <c r="W125" s="919"/>
      <c r="X125" s="919"/>
      <c r="Y125" s="919"/>
      <c r="Z125" s="639" t="s">
        <v>356</v>
      </c>
      <c r="AA125" s="603"/>
      <c r="AB125" s="706" t="s">
        <v>350</v>
      </c>
      <c r="AC125" s="700"/>
      <c r="AD125" s="770"/>
      <c r="AE125" s="770"/>
      <c r="AF125" s="770"/>
      <c r="AG125" s="770"/>
      <c r="AH125" s="770"/>
      <c r="AI125" s="770"/>
      <c r="AJ125" s="771"/>
      <c r="AK125" s="771"/>
      <c r="AL125" s="771"/>
      <c r="AM125" s="771"/>
    </row>
    <row r="126" spans="1:39" ht="37.5">
      <c r="A126" s="613"/>
      <c r="B126" s="614" t="s">
        <v>129</v>
      </c>
      <c r="C126" s="615" t="s">
        <v>46</v>
      </c>
      <c r="D126" s="923">
        <v>2300</v>
      </c>
      <c r="E126" s="880">
        <f t="shared" si="31"/>
        <v>2914</v>
      </c>
      <c r="F126" s="632">
        <v>40</v>
      </c>
      <c r="G126" s="884">
        <f>SUM(H126:J126)</f>
        <v>39</v>
      </c>
      <c r="H126" s="946">
        <f>SUM('[1]month'!H126)</f>
        <v>14</v>
      </c>
      <c r="I126" s="946">
        <f>SUM('[2]month'!I126)</f>
        <v>21</v>
      </c>
      <c r="J126" s="946">
        <f>SUM('[3]month'!J126)</f>
        <v>4</v>
      </c>
      <c r="K126" s="632">
        <v>10</v>
      </c>
      <c r="L126" s="884">
        <f>SUM(M126:O126)</f>
        <v>35</v>
      </c>
      <c r="M126" s="946">
        <f>SUM('[10]month'!M126)</f>
        <v>0</v>
      </c>
      <c r="N126" s="946">
        <f>SUM('[11]month'!N126)</f>
        <v>24</v>
      </c>
      <c r="O126" s="946">
        <f>SUM('[12]month'!O126)</f>
        <v>11</v>
      </c>
      <c r="P126" s="632">
        <v>2230</v>
      </c>
      <c r="Q126" s="884">
        <f>SUM(R126:T126)</f>
        <v>2800</v>
      </c>
      <c r="R126" s="946">
        <f>SUM('[25]month'!R126)</f>
        <v>11</v>
      </c>
      <c r="S126" s="946">
        <f>SUM('[26]month'!S126)</f>
        <v>9</v>
      </c>
      <c r="T126" s="946">
        <f>SUM('[27]month'!T126)</f>
        <v>2780</v>
      </c>
      <c r="U126" s="632">
        <v>20</v>
      </c>
      <c r="V126" s="884">
        <f>SUM(W126:Y126)</f>
        <v>40</v>
      </c>
      <c r="W126" s="946">
        <f>SUM('[28]month'!W126)</f>
        <v>15</v>
      </c>
      <c r="X126" s="946">
        <f>SUM('[29]month'!X126)</f>
        <v>13</v>
      </c>
      <c r="Y126" s="946">
        <f>SUM('[30]month'!Y126)</f>
        <v>12</v>
      </c>
      <c r="Z126" s="566" t="s">
        <v>360</v>
      </c>
      <c r="AA126" s="603"/>
      <c r="AB126" s="706" t="s">
        <v>344</v>
      </c>
      <c r="AC126" s="700"/>
      <c r="AD126" s="770"/>
      <c r="AE126" s="770"/>
      <c r="AF126" s="770"/>
      <c r="AG126" s="770"/>
      <c r="AH126" s="770"/>
      <c r="AI126" s="770"/>
      <c r="AJ126" s="771"/>
      <c r="AK126" s="771"/>
      <c r="AL126" s="771"/>
      <c r="AM126" s="771"/>
    </row>
    <row r="127" spans="1:39" ht="33">
      <c r="A127" s="590"/>
      <c r="B127" s="593" t="s">
        <v>130</v>
      </c>
      <c r="C127" s="594" t="s">
        <v>50</v>
      </c>
      <c r="D127" s="923">
        <v>140050</v>
      </c>
      <c r="E127" s="880">
        <f t="shared" si="31"/>
        <v>163529</v>
      </c>
      <c r="F127" s="632">
        <f aca="true" t="shared" si="32" ref="F127:Y127">SUM(F128+F129)</f>
        <v>38015</v>
      </c>
      <c r="G127" s="884">
        <f t="shared" si="32"/>
        <v>41336</v>
      </c>
      <c r="H127" s="930">
        <f t="shared" si="32"/>
        <v>15642</v>
      </c>
      <c r="I127" s="930">
        <f t="shared" si="32"/>
        <v>13266</v>
      </c>
      <c r="J127" s="930">
        <f t="shared" si="32"/>
        <v>12428</v>
      </c>
      <c r="K127" s="632">
        <f t="shared" si="32"/>
        <v>32015</v>
      </c>
      <c r="L127" s="884">
        <f t="shared" si="32"/>
        <v>34769</v>
      </c>
      <c r="M127" s="930">
        <f t="shared" si="32"/>
        <v>10312</v>
      </c>
      <c r="N127" s="930">
        <f t="shared" si="32"/>
        <v>11641</v>
      </c>
      <c r="O127" s="930">
        <f t="shared" si="32"/>
        <v>12816</v>
      </c>
      <c r="P127" s="632">
        <f t="shared" si="32"/>
        <v>34010</v>
      </c>
      <c r="Q127" s="884">
        <f t="shared" si="32"/>
        <v>46488</v>
      </c>
      <c r="R127" s="930">
        <f t="shared" si="32"/>
        <v>14091</v>
      </c>
      <c r="S127" s="930">
        <f t="shared" si="32"/>
        <v>14500</v>
      </c>
      <c r="T127" s="930">
        <f t="shared" si="32"/>
        <v>17897</v>
      </c>
      <c r="U127" s="632">
        <f t="shared" si="32"/>
        <v>36010</v>
      </c>
      <c r="V127" s="884">
        <f t="shared" si="32"/>
        <v>40936</v>
      </c>
      <c r="W127" s="930">
        <f t="shared" si="32"/>
        <v>13961</v>
      </c>
      <c r="X127" s="930">
        <f t="shared" si="32"/>
        <v>13744</v>
      </c>
      <c r="Y127" s="930">
        <f t="shared" si="32"/>
        <v>13231</v>
      </c>
      <c r="Z127" s="566"/>
      <c r="AA127" s="605" t="s">
        <v>405</v>
      </c>
      <c r="AB127" s="706" t="s">
        <v>340</v>
      </c>
      <c r="AC127" s="700"/>
      <c r="AD127" s="770"/>
      <c r="AE127" s="770"/>
      <c r="AF127" s="770"/>
      <c r="AG127" s="770"/>
      <c r="AH127" s="770"/>
      <c r="AI127" s="770"/>
      <c r="AJ127" s="771"/>
      <c r="AK127" s="771"/>
      <c r="AL127" s="771"/>
      <c r="AM127" s="771"/>
    </row>
    <row r="128" spans="1:39" ht="33">
      <c r="A128" s="613"/>
      <c r="B128" s="598" t="s">
        <v>519</v>
      </c>
      <c r="C128" s="599" t="s">
        <v>50</v>
      </c>
      <c r="D128" s="923">
        <v>140000</v>
      </c>
      <c r="E128" s="880">
        <f t="shared" si="31"/>
        <v>163529</v>
      </c>
      <c r="F128" s="632">
        <v>38000</v>
      </c>
      <c r="G128" s="890">
        <f>SUM(H128:J128)</f>
        <v>41336</v>
      </c>
      <c r="H128" s="546">
        <f>SUM('[1]month'!H128)</f>
        <v>15642</v>
      </c>
      <c r="I128" s="546">
        <f>SUM('[2]month'!I128)</f>
        <v>13266</v>
      </c>
      <c r="J128" s="546">
        <f>SUM('[3]month'!J128)</f>
        <v>12428</v>
      </c>
      <c r="K128" s="632">
        <v>32000</v>
      </c>
      <c r="L128" s="890">
        <f>SUM(M128:O128)</f>
        <v>34769</v>
      </c>
      <c r="M128" s="546">
        <f>SUM('[10]month'!M128)</f>
        <v>10312</v>
      </c>
      <c r="N128" s="546">
        <f>SUM('[11]month'!N128)</f>
        <v>11641</v>
      </c>
      <c r="O128" s="546">
        <f>SUM('[12]month'!O128)</f>
        <v>12816</v>
      </c>
      <c r="P128" s="632">
        <v>34000</v>
      </c>
      <c r="Q128" s="890">
        <f>SUM(R128:T128)</f>
        <v>46488</v>
      </c>
      <c r="R128" s="546">
        <f>SUM('[25]month'!R128)</f>
        <v>14091</v>
      </c>
      <c r="S128" s="546">
        <f>SUM('[26]month'!S128)</f>
        <v>14500</v>
      </c>
      <c r="T128" s="546">
        <f>SUM('[27]month'!T128)</f>
        <v>17897</v>
      </c>
      <c r="U128" s="632">
        <v>36000</v>
      </c>
      <c r="V128" s="890">
        <f>SUM(W128:Y128)</f>
        <v>40936</v>
      </c>
      <c r="W128" s="546">
        <f>SUM('[28]month'!W128)</f>
        <v>13961</v>
      </c>
      <c r="X128" s="546">
        <f>SUM('[29]month'!X128)</f>
        <v>13744</v>
      </c>
      <c r="Y128" s="546">
        <f>SUM('[30]month'!Y128)</f>
        <v>13231</v>
      </c>
      <c r="Z128" s="566" t="s">
        <v>360</v>
      </c>
      <c r="AA128" s="603"/>
      <c r="AB128" s="706" t="s">
        <v>350</v>
      </c>
      <c r="AC128" s="700"/>
      <c r="AD128" s="770"/>
      <c r="AE128" s="770"/>
      <c r="AF128" s="770"/>
      <c r="AG128" s="770"/>
      <c r="AH128" s="770"/>
      <c r="AI128" s="770"/>
      <c r="AJ128" s="771"/>
      <c r="AK128" s="771"/>
      <c r="AL128" s="771"/>
      <c r="AM128" s="771"/>
    </row>
    <row r="129" spans="1:39" ht="33">
      <c r="A129" s="590"/>
      <c r="B129" s="604" t="s">
        <v>520</v>
      </c>
      <c r="C129" s="592" t="s">
        <v>50</v>
      </c>
      <c r="D129" s="927">
        <v>50</v>
      </c>
      <c r="E129" s="917">
        <f t="shared" si="31"/>
        <v>0</v>
      </c>
      <c r="F129" s="919">
        <v>15</v>
      </c>
      <c r="G129" s="877">
        <f>SUM(H129:J129)</f>
        <v>0</v>
      </c>
      <c r="H129" s="919"/>
      <c r="I129" s="919"/>
      <c r="J129" s="919"/>
      <c r="K129" s="919">
        <v>15</v>
      </c>
      <c r="L129" s="877">
        <f>SUM(M129:O129)</f>
        <v>0</v>
      </c>
      <c r="M129" s="919"/>
      <c r="N129" s="919"/>
      <c r="O129" s="919"/>
      <c r="P129" s="919">
        <v>10</v>
      </c>
      <c r="Q129" s="877">
        <f>SUM(R129:T129)</f>
        <v>0</v>
      </c>
      <c r="R129" s="919"/>
      <c r="S129" s="919"/>
      <c r="T129" s="919"/>
      <c r="U129" s="919">
        <v>10</v>
      </c>
      <c r="V129" s="877">
        <f>SUM(W129:Y129)</f>
        <v>0</v>
      </c>
      <c r="W129" s="919"/>
      <c r="X129" s="919"/>
      <c r="Y129" s="919"/>
      <c r="Z129" s="566" t="s">
        <v>356</v>
      </c>
      <c r="AA129" s="603"/>
      <c r="AB129" s="706" t="s">
        <v>350</v>
      </c>
      <c r="AC129" s="700"/>
      <c r="AD129" s="770"/>
      <c r="AE129" s="770"/>
      <c r="AF129" s="770"/>
      <c r="AG129" s="770"/>
      <c r="AH129" s="770"/>
      <c r="AI129" s="770"/>
      <c r="AJ129" s="771"/>
      <c r="AK129" s="771"/>
      <c r="AL129" s="771"/>
      <c r="AM129" s="771"/>
    </row>
    <row r="130" spans="1:39" ht="37.5">
      <c r="A130" s="590"/>
      <c r="B130" s="593" t="s">
        <v>133</v>
      </c>
      <c r="C130" s="594" t="s">
        <v>51</v>
      </c>
      <c r="D130" s="923">
        <v>2310</v>
      </c>
      <c r="E130" s="880">
        <f t="shared" si="31"/>
        <v>3547</v>
      </c>
      <c r="F130" s="632">
        <f aca="true" t="shared" si="33" ref="F130:Y130">SUM(F131+F132)</f>
        <v>500</v>
      </c>
      <c r="G130" s="884">
        <f t="shared" si="33"/>
        <v>725</v>
      </c>
      <c r="H130" s="930">
        <f t="shared" si="33"/>
        <v>241</v>
      </c>
      <c r="I130" s="930">
        <f t="shared" si="33"/>
        <v>296</v>
      </c>
      <c r="J130" s="930">
        <f t="shared" si="33"/>
        <v>188</v>
      </c>
      <c r="K130" s="632">
        <f t="shared" si="33"/>
        <v>500</v>
      </c>
      <c r="L130" s="884">
        <f t="shared" si="33"/>
        <v>943</v>
      </c>
      <c r="M130" s="930">
        <f t="shared" si="33"/>
        <v>256</v>
      </c>
      <c r="N130" s="930">
        <f t="shared" si="33"/>
        <v>414</v>
      </c>
      <c r="O130" s="930">
        <f t="shared" si="33"/>
        <v>273</v>
      </c>
      <c r="P130" s="632">
        <f t="shared" si="33"/>
        <v>500</v>
      </c>
      <c r="Q130" s="884">
        <f t="shared" si="33"/>
        <v>903</v>
      </c>
      <c r="R130" s="930">
        <f t="shared" si="33"/>
        <v>269</v>
      </c>
      <c r="S130" s="930">
        <f t="shared" si="33"/>
        <v>336</v>
      </c>
      <c r="T130" s="930">
        <f t="shared" si="33"/>
        <v>298</v>
      </c>
      <c r="U130" s="632">
        <f t="shared" si="33"/>
        <v>500</v>
      </c>
      <c r="V130" s="884">
        <f t="shared" si="33"/>
        <v>976</v>
      </c>
      <c r="W130" s="930">
        <f t="shared" si="33"/>
        <v>398</v>
      </c>
      <c r="X130" s="930">
        <f t="shared" si="33"/>
        <v>314</v>
      </c>
      <c r="Y130" s="930">
        <f t="shared" si="33"/>
        <v>264</v>
      </c>
      <c r="Z130" s="566"/>
      <c r="AA130" s="603" t="s">
        <v>407</v>
      </c>
      <c r="AB130" s="706" t="s">
        <v>340</v>
      </c>
      <c r="AC130" s="700"/>
      <c r="AD130" s="770"/>
      <c r="AE130" s="770"/>
      <c r="AF130" s="770"/>
      <c r="AG130" s="770"/>
      <c r="AH130" s="770"/>
      <c r="AI130" s="770"/>
      <c r="AJ130" s="771"/>
      <c r="AK130" s="771"/>
      <c r="AL130" s="771"/>
      <c r="AM130" s="771"/>
    </row>
    <row r="131" spans="1:39" ht="33">
      <c r="A131" s="613"/>
      <c r="B131" s="598" t="s">
        <v>131</v>
      </c>
      <c r="C131" s="599" t="s">
        <v>51</v>
      </c>
      <c r="D131" s="923">
        <v>2000</v>
      </c>
      <c r="E131" s="880">
        <f t="shared" si="31"/>
        <v>3547</v>
      </c>
      <c r="F131" s="632">
        <v>500</v>
      </c>
      <c r="G131" s="890">
        <f>SUM(H131:J131)</f>
        <v>725</v>
      </c>
      <c r="H131" s="546">
        <f>SUM('[1]month'!H131)</f>
        <v>241</v>
      </c>
      <c r="I131" s="546">
        <f>SUM('[2]month'!I131)</f>
        <v>296</v>
      </c>
      <c r="J131" s="546">
        <f>SUM('[3]month'!J131)</f>
        <v>188</v>
      </c>
      <c r="K131" s="632">
        <v>500</v>
      </c>
      <c r="L131" s="890">
        <f>SUM(M131:O131)</f>
        <v>943</v>
      </c>
      <c r="M131" s="546">
        <f>SUM('[10]month'!M131)</f>
        <v>256</v>
      </c>
      <c r="N131" s="546">
        <f>SUM('[11]month'!N131)</f>
        <v>414</v>
      </c>
      <c r="O131" s="546">
        <f>SUM('[12]month'!O131)</f>
        <v>273</v>
      </c>
      <c r="P131" s="632">
        <v>500</v>
      </c>
      <c r="Q131" s="890">
        <f>SUM(R131:T131)</f>
        <v>903</v>
      </c>
      <c r="R131" s="546">
        <f>SUM('[25]month'!R131)</f>
        <v>269</v>
      </c>
      <c r="S131" s="546">
        <f>SUM('[26]month'!S131)</f>
        <v>336</v>
      </c>
      <c r="T131" s="546">
        <f>SUM('[27]month'!T131)</f>
        <v>298</v>
      </c>
      <c r="U131" s="632">
        <v>500</v>
      </c>
      <c r="V131" s="890">
        <f>SUM(W131:Y131)</f>
        <v>976</v>
      </c>
      <c r="W131" s="546">
        <f>SUM('[28]month'!W131)</f>
        <v>398</v>
      </c>
      <c r="X131" s="546">
        <f>SUM('[29]month'!X131)</f>
        <v>314</v>
      </c>
      <c r="Y131" s="546">
        <f>SUM('[30]month'!Y131)</f>
        <v>264</v>
      </c>
      <c r="Z131" s="566" t="s">
        <v>360</v>
      </c>
      <c r="AA131" s="603"/>
      <c r="AB131" s="706" t="s">
        <v>350</v>
      </c>
      <c r="AC131" s="700"/>
      <c r="AD131" s="770"/>
      <c r="AE131" s="770"/>
      <c r="AF131" s="770"/>
      <c r="AG131" s="770"/>
      <c r="AH131" s="770"/>
      <c r="AI131" s="770"/>
      <c r="AJ131" s="771"/>
      <c r="AK131" s="771"/>
      <c r="AL131" s="771"/>
      <c r="AM131" s="771"/>
    </row>
    <row r="132" spans="1:39" ht="33">
      <c r="A132" s="590"/>
      <c r="B132" s="604" t="s">
        <v>284</v>
      </c>
      <c r="C132" s="592" t="s">
        <v>51</v>
      </c>
      <c r="D132" s="927">
        <v>310</v>
      </c>
      <c r="E132" s="917"/>
      <c r="F132" s="919"/>
      <c r="G132" s="919"/>
      <c r="H132" s="919"/>
      <c r="I132" s="919"/>
      <c r="J132" s="919"/>
      <c r="K132" s="919"/>
      <c r="L132" s="919"/>
      <c r="M132" s="919"/>
      <c r="N132" s="919"/>
      <c r="O132" s="919"/>
      <c r="P132" s="919"/>
      <c r="Q132" s="919"/>
      <c r="R132" s="919"/>
      <c r="S132" s="919"/>
      <c r="T132" s="919"/>
      <c r="U132" s="919"/>
      <c r="V132" s="919"/>
      <c r="W132" s="919"/>
      <c r="X132" s="919"/>
      <c r="Y132" s="919"/>
      <c r="Z132" s="566"/>
      <c r="AA132" s="605" t="s">
        <v>406</v>
      </c>
      <c r="AB132" s="706"/>
      <c r="AC132" s="700"/>
      <c r="AD132" s="770"/>
      <c r="AE132" s="770"/>
      <c r="AF132" s="770"/>
      <c r="AG132" s="770"/>
      <c r="AH132" s="770"/>
      <c r="AI132" s="770"/>
      <c r="AJ132" s="771"/>
      <c r="AK132" s="771"/>
      <c r="AL132" s="771"/>
      <c r="AM132" s="771"/>
    </row>
    <row r="133" spans="1:39" ht="33">
      <c r="A133" s="590"/>
      <c r="B133" s="604" t="s">
        <v>134</v>
      </c>
      <c r="C133" s="592" t="s">
        <v>51</v>
      </c>
      <c r="D133" s="927">
        <v>20</v>
      </c>
      <c r="E133" s="917"/>
      <c r="F133" s="919"/>
      <c r="G133" s="877"/>
      <c r="H133" s="919"/>
      <c r="I133" s="919"/>
      <c r="J133" s="919"/>
      <c r="K133" s="919"/>
      <c r="L133" s="877"/>
      <c r="M133" s="919"/>
      <c r="N133" s="919"/>
      <c r="O133" s="919"/>
      <c r="P133" s="919"/>
      <c r="Q133" s="877"/>
      <c r="R133" s="919"/>
      <c r="S133" s="919"/>
      <c r="T133" s="919"/>
      <c r="U133" s="919"/>
      <c r="V133" s="877"/>
      <c r="W133" s="919"/>
      <c r="X133" s="919"/>
      <c r="Y133" s="919"/>
      <c r="Z133" s="566" t="s">
        <v>356</v>
      </c>
      <c r="AA133" s="603"/>
      <c r="AB133" s="706" t="s">
        <v>351</v>
      </c>
      <c r="AC133" s="700"/>
      <c r="AD133" s="770"/>
      <c r="AE133" s="770"/>
      <c r="AF133" s="770"/>
      <c r="AG133" s="770"/>
      <c r="AH133" s="770"/>
      <c r="AI133" s="770"/>
      <c r="AJ133" s="771"/>
      <c r="AK133" s="771"/>
      <c r="AL133" s="771"/>
      <c r="AM133" s="771"/>
    </row>
    <row r="134" spans="1:39" ht="33">
      <c r="A134" s="590"/>
      <c r="B134" s="604" t="s">
        <v>135</v>
      </c>
      <c r="C134" s="592" t="s">
        <v>51</v>
      </c>
      <c r="D134" s="927">
        <v>200</v>
      </c>
      <c r="E134" s="917"/>
      <c r="F134" s="919"/>
      <c r="G134" s="877"/>
      <c r="H134" s="919"/>
      <c r="I134" s="919"/>
      <c r="J134" s="919"/>
      <c r="K134" s="919"/>
      <c r="L134" s="877"/>
      <c r="M134" s="919"/>
      <c r="N134" s="919"/>
      <c r="O134" s="919"/>
      <c r="P134" s="919"/>
      <c r="Q134" s="877"/>
      <c r="R134" s="919"/>
      <c r="S134" s="919"/>
      <c r="T134" s="919"/>
      <c r="U134" s="919"/>
      <c r="V134" s="877"/>
      <c r="W134" s="919"/>
      <c r="X134" s="919"/>
      <c r="Y134" s="919"/>
      <c r="Z134" s="566" t="s">
        <v>356</v>
      </c>
      <c r="AA134" s="603"/>
      <c r="AB134" s="706" t="s">
        <v>351</v>
      </c>
      <c r="AC134" s="700"/>
      <c r="AD134" s="770"/>
      <c r="AE134" s="770"/>
      <c r="AF134" s="770"/>
      <c r="AG134" s="770"/>
      <c r="AH134" s="770"/>
      <c r="AI134" s="770"/>
      <c r="AJ134" s="771"/>
      <c r="AK134" s="771"/>
      <c r="AL134" s="771"/>
      <c r="AM134" s="771"/>
    </row>
    <row r="135" spans="1:39" ht="33">
      <c r="A135" s="590"/>
      <c r="B135" s="604" t="s">
        <v>132</v>
      </c>
      <c r="C135" s="592" t="s">
        <v>51</v>
      </c>
      <c r="D135" s="927">
        <v>90</v>
      </c>
      <c r="E135" s="917"/>
      <c r="F135" s="919"/>
      <c r="G135" s="877"/>
      <c r="H135" s="919"/>
      <c r="I135" s="919"/>
      <c r="J135" s="919"/>
      <c r="K135" s="919"/>
      <c r="L135" s="877"/>
      <c r="M135" s="919"/>
      <c r="N135" s="919"/>
      <c r="O135" s="919"/>
      <c r="P135" s="919"/>
      <c r="Q135" s="877"/>
      <c r="R135" s="919"/>
      <c r="S135" s="919"/>
      <c r="T135" s="919"/>
      <c r="U135" s="919"/>
      <c r="V135" s="877"/>
      <c r="W135" s="919"/>
      <c r="X135" s="919"/>
      <c r="Y135" s="919"/>
      <c r="Z135" s="566" t="s">
        <v>356</v>
      </c>
      <c r="AA135" s="605"/>
      <c r="AB135" s="706" t="s">
        <v>351</v>
      </c>
      <c r="AC135" s="700"/>
      <c r="AD135" s="770"/>
      <c r="AE135" s="770"/>
      <c r="AF135" s="770"/>
      <c r="AG135" s="770"/>
      <c r="AH135" s="770"/>
      <c r="AI135" s="770"/>
      <c r="AJ135" s="771"/>
      <c r="AK135" s="771"/>
      <c r="AL135" s="771"/>
      <c r="AM135" s="771"/>
    </row>
    <row r="136" spans="1:39" ht="33" customHeight="1">
      <c r="A136" s="590"/>
      <c r="B136" s="593" t="s">
        <v>136</v>
      </c>
      <c r="C136" s="594" t="s">
        <v>221</v>
      </c>
      <c r="D136" s="923">
        <v>188900</v>
      </c>
      <c r="E136" s="880">
        <f t="shared" si="31"/>
        <v>196880</v>
      </c>
      <c r="F136" s="632">
        <f aca="true" t="shared" si="34" ref="F136:Y136">SUM(F137,F141)</f>
        <v>46800</v>
      </c>
      <c r="G136" s="884">
        <f t="shared" si="34"/>
        <v>69624</v>
      </c>
      <c r="H136" s="930">
        <f t="shared" si="34"/>
        <v>37914</v>
      </c>
      <c r="I136" s="930">
        <f t="shared" si="34"/>
        <v>17292</v>
      </c>
      <c r="J136" s="930">
        <f t="shared" si="34"/>
        <v>14418</v>
      </c>
      <c r="K136" s="632">
        <f t="shared" si="34"/>
        <v>46700</v>
      </c>
      <c r="L136" s="884">
        <f t="shared" si="34"/>
        <v>37831</v>
      </c>
      <c r="M136" s="930">
        <f t="shared" si="34"/>
        <v>11714</v>
      </c>
      <c r="N136" s="930">
        <f t="shared" si="34"/>
        <v>12483</v>
      </c>
      <c r="O136" s="930">
        <f t="shared" si="34"/>
        <v>13634</v>
      </c>
      <c r="P136" s="632">
        <f t="shared" si="34"/>
        <v>47400</v>
      </c>
      <c r="Q136" s="884">
        <f t="shared" si="34"/>
        <v>46828</v>
      </c>
      <c r="R136" s="930">
        <f t="shared" si="34"/>
        <v>14942</v>
      </c>
      <c r="S136" s="930">
        <f t="shared" si="34"/>
        <v>15031</v>
      </c>
      <c r="T136" s="930">
        <f t="shared" si="34"/>
        <v>16855</v>
      </c>
      <c r="U136" s="632">
        <f t="shared" si="34"/>
        <v>47100</v>
      </c>
      <c r="V136" s="884">
        <f t="shared" si="34"/>
        <v>42597</v>
      </c>
      <c r="W136" s="930">
        <f t="shared" si="34"/>
        <v>15403</v>
      </c>
      <c r="X136" s="930">
        <f t="shared" si="34"/>
        <v>12228</v>
      </c>
      <c r="Y136" s="930">
        <f t="shared" si="34"/>
        <v>14966</v>
      </c>
      <c r="Z136" s="566"/>
      <c r="AA136" s="605" t="s">
        <v>410</v>
      </c>
      <c r="AB136" s="706" t="s">
        <v>340</v>
      </c>
      <c r="AC136" s="700"/>
      <c r="AD136" s="770"/>
      <c r="AE136" s="770"/>
      <c r="AF136" s="770"/>
      <c r="AG136" s="770"/>
      <c r="AH136" s="770"/>
      <c r="AI136" s="770"/>
      <c r="AJ136" s="771"/>
      <c r="AK136" s="771"/>
      <c r="AL136" s="771"/>
      <c r="AM136" s="771"/>
    </row>
    <row r="137" spans="1:39" ht="29.25" customHeight="1">
      <c r="A137" s="590"/>
      <c r="B137" s="596" t="s">
        <v>283</v>
      </c>
      <c r="C137" s="597" t="s">
        <v>52</v>
      </c>
      <c r="D137" s="923">
        <v>188000</v>
      </c>
      <c r="E137" s="880">
        <f t="shared" si="31"/>
        <v>196880</v>
      </c>
      <c r="F137" s="632">
        <f aca="true" t="shared" si="35" ref="F137:Y137">SUM(F138:F140)</f>
        <v>46800</v>
      </c>
      <c r="G137" s="884">
        <f t="shared" si="35"/>
        <v>69624</v>
      </c>
      <c r="H137" s="931">
        <f t="shared" si="35"/>
        <v>37914</v>
      </c>
      <c r="I137" s="931">
        <f t="shared" si="35"/>
        <v>17292</v>
      </c>
      <c r="J137" s="931">
        <f t="shared" si="35"/>
        <v>14418</v>
      </c>
      <c r="K137" s="632">
        <f t="shared" si="35"/>
        <v>46700</v>
      </c>
      <c r="L137" s="884">
        <f t="shared" si="35"/>
        <v>37831</v>
      </c>
      <c r="M137" s="931">
        <f t="shared" si="35"/>
        <v>11714</v>
      </c>
      <c r="N137" s="931">
        <f t="shared" si="35"/>
        <v>12483</v>
      </c>
      <c r="O137" s="931">
        <f t="shared" si="35"/>
        <v>13634</v>
      </c>
      <c r="P137" s="632">
        <f t="shared" si="35"/>
        <v>47400</v>
      </c>
      <c r="Q137" s="884">
        <f t="shared" si="35"/>
        <v>46828</v>
      </c>
      <c r="R137" s="931">
        <f t="shared" si="35"/>
        <v>14942</v>
      </c>
      <c r="S137" s="931">
        <f t="shared" si="35"/>
        <v>15031</v>
      </c>
      <c r="T137" s="931">
        <f t="shared" si="35"/>
        <v>16855</v>
      </c>
      <c r="U137" s="632">
        <f t="shared" si="35"/>
        <v>47100</v>
      </c>
      <c r="V137" s="884">
        <f t="shared" si="35"/>
        <v>42597</v>
      </c>
      <c r="W137" s="931">
        <f t="shared" si="35"/>
        <v>15403</v>
      </c>
      <c r="X137" s="931">
        <f t="shared" si="35"/>
        <v>12228</v>
      </c>
      <c r="Y137" s="931">
        <f t="shared" si="35"/>
        <v>14966</v>
      </c>
      <c r="Z137" s="566"/>
      <c r="AA137" s="603" t="s">
        <v>409</v>
      </c>
      <c r="AB137" s="706" t="s">
        <v>352</v>
      </c>
      <c r="AC137" s="700"/>
      <c r="AD137" s="770"/>
      <c r="AE137" s="770"/>
      <c r="AF137" s="770"/>
      <c r="AG137" s="770"/>
      <c r="AH137" s="770"/>
      <c r="AI137" s="770"/>
      <c r="AJ137" s="771"/>
      <c r="AK137" s="771"/>
      <c r="AL137" s="771"/>
      <c r="AM137" s="771"/>
    </row>
    <row r="138" spans="1:39" ht="29.25" customHeight="1">
      <c r="A138" s="613"/>
      <c r="B138" s="598" t="s">
        <v>519</v>
      </c>
      <c r="C138" s="599" t="s">
        <v>52</v>
      </c>
      <c r="D138" s="923">
        <v>115000</v>
      </c>
      <c r="E138" s="880">
        <f t="shared" si="31"/>
        <v>124651</v>
      </c>
      <c r="F138" s="632">
        <v>28000</v>
      </c>
      <c r="G138" s="890">
        <f>SUM(H138:J138)</f>
        <v>46991</v>
      </c>
      <c r="H138" s="546">
        <f>SUM('[1]month'!H138)</f>
        <v>30183</v>
      </c>
      <c r="I138" s="546">
        <f>SUM('[2]month'!I138)</f>
        <v>9347</v>
      </c>
      <c r="J138" s="546">
        <f>SUM('[3]month'!J138)</f>
        <v>7461</v>
      </c>
      <c r="K138" s="632">
        <v>28000</v>
      </c>
      <c r="L138" s="890">
        <f>SUM(M138:O138)</f>
        <v>22261</v>
      </c>
      <c r="M138" s="546">
        <f>SUM('[10]month'!M138)</f>
        <v>6601</v>
      </c>
      <c r="N138" s="546">
        <f>SUM('[11]month'!N138)</f>
        <v>7137</v>
      </c>
      <c r="O138" s="546">
        <f>SUM('[12]month'!O138)</f>
        <v>8523</v>
      </c>
      <c r="P138" s="632">
        <v>29500</v>
      </c>
      <c r="Q138" s="890">
        <f>SUM(R138:T138)</f>
        <v>30583</v>
      </c>
      <c r="R138" s="546">
        <f>SUM('[25]month'!R138)</f>
        <v>10156</v>
      </c>
      <c r="S138" s="546">
        <f>SUM('[26]month'!S138)</f>
        <v>9204</v>
      </c>
      <c r="T138" s="546">
        <f>SUM('[27]month'!T138)</f>
        <v>11223</v>
      </c>
      <c r="U138" s="632">
        <v>29500</v>
      </c>
      <c r="V138" s="890">
        <f>SUM(W138:Y138)</f>
        <v>24816</v>
      </c>
      <c r="W138" s="546">
        <f>SUM('[28]month'!W138)</f>
        <v>9116</v>
      </c>
      <c r="X138" s="546">
        <f>SUM('[29]month'!X138)</f>
        <v>5760</v>
      </c>
      <c r="Y138" s="546">
        <f>SUM('[30]month'!Y138)</f>
        <v>9940</v>
      </c>
      <c r="Z138" s="566" t="s">
        <v>360</v>
      </c>
      <c r="AA138" s="603"/>
      <c r="AB138" s="706" t="s">
        <v>350</v>
      </c>
      <c r="AC138" s="700"/>
      <c r="AD138" s="770"/>
      <c r="AE138" s="770"/>
      <c r="AF138" s="770"/>
      <c r="AG138" s="770"/>
      <c r="AH138" s="770"/>
      <c r="AI138" s="770"/>
      <c r="AJ138" s="771"/>
      <c r="AK138" s="771"/>
      <c r="AL138" s="771"/>
      <c r="AM138" s="771"/>
    </row>
    <row r="139" spans="1:39" ht="26.25" customHeight="1">
      <c r="A139" s="600"/>
      <c r="B139" s="598" t="s">
        <v>521</v>
      </c>
      <c r="C139" s="599" t="s">
        <v>52</v>
      </c>
      <c r="D139" s="923">
        <v>65000</v>
      </c>
      <c r="E139" s="880">
        <f t="shared" si="31"/>
        <v>65216</v>
      </c>
      <c r="F139" s="632">
        <v>17000</v>
      </c>
      <c r="G139" s="890">
        <f>SUM(H139:J139)</f>
        <v>20068</v>
      </c>
      <c r="H139" s="546">
        <f>SUM('[4]month'!H139)</f>
        <v>6811</v>
      </c>
      <c r="I139" s="546">
        <f>SUM('[5]month'!I139)</f>
        <v>7047</v>
      </c>
      <c r="J139" s="546">
        <f>SUM('[6]month'!J139)</f>
        <v>6210</v>
      </c>
      <c r="K139" s="632">
        <v>17000</v>
      </c>
      <c r="L139" s="890">
        <f>SUM(M139:O139)</f>
        <v>14039</v>
      </c>
      <c r="M139" s="546">
        <f>SUM('[13]month'!M139)</f>
        <v>4596</v>
      </c>
      <c r="N139" s="546">
        <f>SUM('[14]month'!N139)</f>
        <v>4894</v>
      </c>
      <c r="O139" s="546">
        <f>SUM('[15]month'!O139)</f>
        <v>4549</v>
      </c>
      <c r="P139" s="632">
        <v>15500</v>
      </c>
      <c r="Q139" s="890">
        <f>SUM(R139:T139)</f>
        <v>14806</v>
      </c>
      <c r="R139" s="546">
        <f>SUM('[22]month'!R139)</f>
        <v>4364</v>
      </c>
      <c r="S139" s="546">
        <f>SUM('[23]month'!S139)</f>
        <v>5304</v>
      </c>
      <c r="T139" s="546">
        <f>SUM('[24]month'!T139)</f>
        <v>5138</v>
      </c>
      <c r="U139" s="632">
        <v>15500</v>
      </c>
      <c r="V139" s="890">
        <f>SUM(W139:Y139)</f>
        <v>16303</v>
      </c>
      <c r="W139" s="546">
        <f>SUM('[34]month'!W139)</f>
        <v>5765</v>
      </c>
      <c r="X139" s="546">
        <f>SUM('[35]month'!X139)</f>
        <v>6028</v>
      </c>
      <c r="Y139" s="546">
        <f>SUM('[36]month'!Y139)</f>
        <v>4510</v>
      </c>
      <c r="Z139" s="566" t="s">
        <v>358</v>
      </c>
      <c r="AA139" s="603"/>
      <c r="AB139" s="706" t="s">
        <v>350</v>
      </c>
      <c r="AC139" s="700"/>
      <c r="AD139" s="770"/>
      <c r="AE139" s="770"/>
      <c r="AF139" s="770"/>
      <c r="AG139" s="770"/>
      <c r="AH139" s="770"/>
      <c r="AI139" s="770"/>
      <c r="AJ139" s="771"/>
      <c r="AK139" s="771"/>
      <c r="AL139" s="771"/>
      <c r="AM139" s="771"/>
    </row>
    <row r="140" spans="1:39" ht="49.5">
      <c r="A140" s="616"/>
      <c r="B140" s="598" t="s">
        <v>522</v>
      </c>
      <c r="C140" s="599" t="s">
        <v>43</v>
      </c>
      <c r="D140" s="923">
        <v>8000</v>
      </c>
      <c r="E140" s="880">
        <f t="shared" si="31"/>
        <v>7013</v>
      </c>
      <c r="F140" s="632">
        <v>1800</v>
      </c>
      <c r="G140" s="890">
        <f>SUM(H140:J140)</f>
        <v>2565</v>
      </c>
      <c r="H140" s="891">
        <f>SUM('[7]month'!H140)</f>
        <v>920</v>
      </c>
      <c r="I140" s="891">
        <f>SUM('[8]month'!I140)</f>
        <v>898</v>
      </c>
      <c r="J140" s="891">
        <f>SUM('[9]month'!J140)</f>
        <v>747</v>
      </c>
      <c r="K140" s="632">
        <v>1700</v>
      </c>
      <c r="L140" s="890">
        <f>SUM(M140:O140)</f>
        <v>1531</v>
      </c>
      <c r="M140" s="891">
        <f>SUM('[16]month'!M140)</f>
        <v>517</v>
      </c>
      <c r="N140" s="891">
        <f>SUM('[17]month'!N140)</f>
        <v>452</v>
      </c>
      <c r="O140" s="891">
        <f>SUM('[18]month'!O140)</f>
        <v>562</v>
      </c>
      <c r="P140" s="632">
        <v>2400</v>
      </c>
      <c r="Q140" s="890">
        <f>SUM(R140:T140)</f>
        <v>1439</v>
      </c>
      <c r="R140" s="891">
        <f>SUM('[19]month'!R140)</f>
        <v>422</v>
      </c>
      <c r="S140" s="891">
        <f>SUM('[20]month'!S140)</f>
        <v>523</v>
      </c>
      <c r="T140" s="891">
        <f>SUM('[21]month'!T140)</f>
        <v>494</v>
      </c>
      <c r="U140" s="632">
        <v>2100</v>
      </c>
      <c r="V140" s="890">
        <f>SUM(W140:Y140)</f>
        <v>1478</v>
      </c>
      <c r="W140" s="891">
        <f>SUM('[31]month'!W140)</f>
        <v>522</v>
      </c>
      <c r="X140" s="891">
        <f>SUM('[32]month'!X140)</f>
        <v>440</v>
      </c>
      <c r="Y140" s="891">
        <f>SUM('[33]month'!Y140)</f>
        <v>516</v>
      </c>
      <c r="Z140" s="566" t="s">
        <v>359</v>
      </c>
      <c r="AA140" s="603"/>
      <c r="AB140" s="706" t="s">
        <v>350</v>
      </c>
      <c r="AC140" s="700"/>
      <c r="AD140" s="770"/>
      <c r="AE140" s="770"/>
      <c r="AF140" s="770"/>
      <c r="AG140" s="770"/>
      <c r="AH140" s="770"/>
      <c r="AI140" s="770"/>
      <c r="AJ140" s="771"/>
      <c r="AK140" s="771"/>
      <c r="AL140" s="771"/>
      <c r="AM140" s="771"/>
    </row>
    <row r="141" spans="1:39" ht="49.5">
      <c r="A141" s="590"/>
      <c r="B141" s="604" t="s">
        <v>284</v>
      </c>
      <c r="C141" s="592" t="s">
        <v>52</v>
      </c>
      <c r="D141" s="927">
        <v>900</v>
      </c>
      <c r="E141" s="917"/>
      <c r="F141" s="928"/>
      <c r="G141" s="928"/>
      <c r="H141" s="928"/>
      <c r="I141" s="928"/>
      <c r="J141" s="928"/>
      <c r="K141" s="928"/>
      <c r="L141" s="928"/>
      <c r="M141" s="928"/>
      <c r="N141" s="928"/>
      <c r="O141" s="928"/>
      <c r="P141" s="928"/>
      <c r="Q141" s="928"/>
      <c r="R141" s="928"/>
      <c r="S141" s="928"/>
      <c r="T141" s="928"/>
      <c r="U141" s="928"/>
      <c r="V141" s="928"/>
      <c r="W141" s="928"/>
      <c r="X141" s="928"/>
      <c r="Y141" s="928"/>
      <c r="Z141" s="566"/>
      <c r="AA141" s="603" t="s">
        <v>408</v>
      </c>
      <c r="AB141" s="706" t="s">
        <v>352</v>
      </c>
      <c r="AC141" s="700"/>
      <c r="AD141" s="770"/>
      <c r="AE141" s="770"/>
      <c r="AF141" s="770"/>
      <c r="AG141" s="770"/>
      <c r="AH141" s="770"/>
      <c r="AI141" s="770"/>
      <c r="AJ141" s="771"/>
      <c r="AK141" s="771"/>
      <c r="AL141" s="771"/>
      <c r="AM141" s="771"/>
    </row>
    <row r="142" spans="1:39" ht="22.5" customHeight="1">
      <c r="A142" s="590"/>
      <c r="B142" s="604" t="s">
        <v>523</v>
      </c>
      <c r="C142" s="592" t="s">
        <v>52</v>
      </c>
      <c r="D142" s="927">
        <v>700</v>
      </c>
      <c r="E142" s="917"/>
      <c r="F142" s="919"/>
      <c r="G142" s="877"/>
      <c r="H142" s="919"/>
      <c r="I142" s="919"/>
      <c r="J142" s="919"/>
      <c r="K142" s="919"/>
      <c r="L142" s="877"/>
      <c r="M142" s="919"/>
      <c r="N142" s="919"/>
      <c r="O142" s="919"/>
      <c r="P142" s="919"/>
      <c r="Q142" s="877"/>
      <c r="R142" s="919"/>
      <c r="S142" s="919"/>
      <c r="T142" s="919"/>
      <c r="U142" s="919"/>
      <c r="V142" s="877"/>
      <c r="W142" s="919"/>
      <c r="X142" s="919"/>
      <c r="Y142" s="919"/>
      <c r="Z142" s="566" t="s">
        <v>356</v>
      </c>
      <c r="AA142" s="603"/>
      <c r="AB142" s="706" t="s">
        <v>351</v>
      </c>
      <c r="AC142" s="700"/>
      <c r="AD142" s="770"/>
      <c r="AE142" s="770"/>
      <c r="AF142" s="770"/>
      <c r="AG142" s="770"/>
      <c r="AH142" s="770"/>
      <c r="AI142" s="770"/>
      <c r="AJ142" s="771"/>
      <c r="AK142" s="771"/>
      <c r="AL142" s="771"/>
      <c r="AM142" s="771"/>
    </row>
    <row r="143" spans="1:39" ht="49.5">
      <c r="A143" s="590"/>
      <c r="B143" s="604" t="s">
        <v>520</v>
      </c>
      <c r="C143" s="592" t="s">
        <v>52</v>
      </c>
      <c r="D143" s="927">
        <v>200</v>
      </c>
      <c r="E143" s="917"/>
      <c r="F143" s="919"/>
      <c r="G143" s="877"/>
      <c r="H143" s="919"/>
      <c r="I143" s="919"/>
      <c r="J143" s="919"/>
      <c r="K143" s="919"/>
      <c r="L143" s="877"/>
      <c r="M143" s="919"/>
      <c r="N143" s="919"/>
      <c r="O143" s="919"/>
      <c r="P143" s="919"/>
      <c r="Q143" s="877"/>
      <c r="R143" s="919"/>
      <c r="S143" s="919"/>
      <c r="T143" s="919"/>
      <c r="U143" s="919"/>
      <c r="V143" s="877"/>
      <c r="W143" s="919"/>
      <c r="X143" s="919"/>
      <c r="Y143" s="919"/>
      <c r="Z143" s="566" t="s">
        <v>356</v>
      </c>
      <c r="AA143" s="603"/>
      <c r="AB143" s="706" t="s">
        <v>350</v>
      </c>
      <c r="AC143" s="700"/>
      <c r="AD143" s="770"/>
      <c r="AE143" s="770"/>
      <c r="AF143" s="770"/>
      <c r="AG143" s="770"/>
      <c r="AH143" s="770"/>
      <c r="AI143" s="770"/>
      <c r="AJ143" s="771"/>
      <c r="AK143" s="771"/>
      <c r="AL143" s="771"/>
      <c r="AM143" s="771"/>
    </row>
    <row r="144" spans="1:39" ht="20.25" customHeight="1">
      <c r="A144" s="613"/>
      <c r="B144" s="614" t="s">
        <v>139</v>
      </c>
      <c r="C144" s="615" t="s">
        <v>53</v>
      </c>
      <c r="D144" s="923">
        <v>2000</v>
      </c>
      <c r="E144" s="880">
        <f t="shared" si="31"/>
        <v>1802</v>
      </c>
      <c r="F144" s="632">
        <v>600</v>
      </c>
      <c r="G144" s="884">
        <f>SUM(H144:J144)</f>
        <v>307</v>
      </c>
      <c r="H144" s="946">
        <f>SUM('[1]month'!H144)</f>
        <v>145</v>
      </c>
      <c r="I144" s="946">
        <f>SUM('[2]month'!I144)</f>
        <v>68</v>
      </c>
      <c r="J144" s="946">
        <f>SUM('[3]month'!J144)</f>
        <v>94</v>
      </c>
      <c r="K144" s="632">
        <v>500</v>
      </c>
      <c r="L144" s="884">
        <f>SUM(M144:O144)</f>
        <v>463</v>
      </c>
      <c r="M144" s="946">
        <f>SUM('[10]month'!M144)</f>
        <v>102</v>
      </c>
      <c r="N144" s="946">
        <f>SUM('[11]month'!N144)</f>
        <v>209</v>
      </c>
      <c r="O144" s="946">
        <f>SUM('[12]month'!O144)</f>
        <v>152</v>
      </c>
      <c r="P144" s="632">
        <v>550</v>
      </c>
      <c r="Q144" s="884">
        <f>SUM(R144:T144)</f>
        <v>495</v>
      </c>
      <c r="R144" s="946">
        <f>SUM('[25]month'!R144)</f>
        <v>152</v>
      </c>
      <c r="S144" s="946">
        <f>SUM('[26]month'!S144)</f>
        <v>220</v>
      </c>
      <c r="T144" s="946">
        <f>SUM('[27]month'!T144)</f>
        <v>123</v>
      </c>
      <c r="U144" s="632">
        <v>350</v>
      </c>
      <c r="V144" s="884">
        <f>SUM(W144:Y144)</f>
        <v>537</v>
      </c>
      <c r="W144" s="946">
        <f>SUM('[28]month'!W144)</f>
        <v>218</v>
      </c>
      <c r="X144" s="946">
        <f>SUM('[29]month'!X144)</f>
        <v>183</v>
      </c>
      <c r="Y144" s="946">
        <f>SUM('[30]month'!Y144)</f>
        <v>136</v>
      </c>
      <c r="Z144" s="566" t="s">
        <v>360</v>
      </c>
      <c r="AA144" s="603"/>
      <c r="AB144" s="706" t="s">
        <v>344</v>
      </c>
      <c r="AC144" s="700"/>
      <c r="AD144" s="770"/>
      <c r="AE144" s="770"/>
      <c r="AF144" s="770"/>
      <c r="AG144" s="770"/>
      <c r="AH144" s="770"/>
      <c r="AI144" s="770"/>
      <c r="AJ144" s="771"/>
      <c r="AK144" s="771"/>
      <c r="AL144" s="771"/>
      <c r="AM144" s="771"/>
    </row>
    <row r="145" spans="1:39" ht="66">
      <c r="A145" s="590"/>
      <c r="B145" s="593" t="s">
        <v>140</v>
      </c>
      <c r="C145" s="594" t="s">
        <v>54</v>
      </c>
      <c r="D145" s="923">
        <v>18500</v>
      </c>
      <c r="E145" s="880">
        <f t="shared" si="31"/>
        <v>16480</v>
      </c>
      <c r="F145" s="632">
        <f aca="true" t="shared" si="36" ref="F145:Y145">SUM(F146:F147)</f>
        <v>4500</v>
      </c>
      <c r="G145" s="884">
        <f t="shared" si="36"/>
        <v>4460</v>
      </c>
      <c r="H145" s="930">
        <f t="shared" si="36"/>
        <v>1728</v>
      </c>
      <c r="I145" s="930">
        <f t="shared" si="36"/>
        <v>1841</v>
      </c>
      <c r="J145" s="930">
        <f t="shared" si="36"/>
        <v>891</v>
      </c>
      <c r="K145" s="632">
        <f t="shared" si="36"/>
        <v>4500</v>
      </c>
      <c r="L145" s="884">
        <f t="shared" si="36"/>
        <v>3301</v>
      </c>
      <c r="M145" s="930">
        <f t="shared" si="36"/>
        <v>964</v>
      </c>
      <c r="N145" s="930">
        <f t="shared" si="36"/>
        <v>1841</v>
      </c>
      <c r="O145" s="930">
        <f t="shared" si="36"/>
        <v>496</v>
      </c>
      <c r="P145" s="632">
        <f t="shared" si="36"/>
        <v>4500</v>
      </c>
      <c r="Q145" s="884">
        <f t="shared" si="36"/>
        <v>4243</v>
      </c>
      <c r="R145" s="930">
        <f t="shared" si="36"/>
        <v>771</v>
      </c>
      <c r="S145" s="930">
        <f t="shared" si="36"/>
        <v>1595</v>
      </c>
      <c r="T145" s="930">
        <f t="shared" si="36"/>
        <v>1877</v>
      </c>
      <c r="U145" s="632">
        <f t="shared" si="36"/>
        <v>4500</v>
      </c>
      <c r="V145" s="884">
        <f t="shared" si="36"/>
        <v>4476</v>
      </c>
      <c r="W145" s="930">
        <f t="shared" si="36"/>
        <v>1175</v>
      </c>
      <c r="X145" s="930">
        <f t="shared" si="36"/>
        <v>1678</v>
      </c>
      <c r="Y145" s="930">
        <f t="shared" si="36"/>
        <v>1623</v>
      </c>
      <c r="Z145" s="566"/>
      <c r="AA145" s="603" t="s">
        <v>411</v>
      </c>
      <c r="AB145" s="706" t="s">
        <v>340</v>
      </c>
      <c r="AC145" s="700"/>
      <c r="AD145" s="770"/>
      <c r="AE145" s="770"/>
      <c r="AF145" s="770"/>
      <c r="AG145" s="770"/>
      <c r="AH145" s="770"/>
      <c r="AI145" s="770"/>
      <c r="AJ145" s="771"/>
      <c r="AK145" s="771"/>
      <c r="AL145" s="771"/>
      <c r="AM145" s="771"/>
    </row>
    <row r="146" spans="1:39" ht="66">
      <c r="A146" s="590"/>
      <c r="B146" s="604" t="s">
        <v>524</v>
      </c>
      <c r="C146" s="592" t="s">
        <v>54</v>
      </c>
      <c r="D146" s="927">
        <v>500</v>
      </c>
      <c r="E146" s="917"/>
      <c r="F146" s="919"/>
      <c r="G146" s="877"/>
      <c r="H146" s="919"/>
      <c r="I146" s="919"/>
      <c r="J146" s="919"/>
      <c r="K146" s="919"/>
      <c r="L146" s="877"/>
      <c r="M146" s="919"/>
      <c r="N146" s="919"/>
      <c r="O146" s="919"/>
      <c r="P146" s="919"/>
      <c r="Q146" s="877"/>
      <c r="R146" s="919"/>
      <c r="S146" s="919"/>
      <c r="T146" s="919"/>
      <c r="U146" s="919"/>
      <c r="V146" s="877"/>
      <c r="W146" s="919"/>
      <c r="X146" s="919"/>
      <c r="Y146" s="919"/>
      <c r="Z146" s="635" t="s">
        <v>354</v>
      </c>
      <c r="AA146" s="603"/>
      <c r="AB146" s="706" t="s">
        <v>350</v>
      </c>
      <c r="AC146" s="700"/>
      <c r="AD146" s="770"/>
      <c r="AE146" s="770"/>
      <c r="AF146" s="770"/>
      <c r="AG146" s="770"/>
      <c r="AH146" s="770"/>
      <c r="AI146" s="770"/>
      <c r="AJ146" s="771"/>
      <c r="AK146" s="771"/>
      <c r="AL146" s="771"/>
      <c r="AM146" s="771"/>
    </row>
    <row r="147" spans="1:39" ht="66">
      <c r="A147" s="600"/>
      <c r="B147" s="598" t="s">
        <v>525</v>
      </c>
      <c r="C147" s="599" t="s">
        <v>54</v>
      </c>
      <c r="D147" s="923">
        <v>18000</v>
      </c>
      <c r="E147" s="880">
        <f t="shared" si="31"/>
        <v>16480</v>
      </c>
      <c r="F147" s="632">
        <v>4500</v>
      </c>
      <c r="G147" s="890">
        <f>SUM(H147:J147)</f>
        <v>4460</v>
      </c>
      <c r="H147" s="546">
        <f>SUM('[4]month'!H147)</f>
        <v>1728</v>
      </c>
      <c r="I147" s="546">
        <f>SUM('[5]month'!I147)</f>
        <v>1841</v>
      </c>
      <c r="J147" s="546">
        <f>SUM('[6]month'!J147)</f>
        <v>891</v>
      </c>
      <c r="K147" s="632">
        <v>4500</v>
      </c>
      <c r="L147" s="890">
        <f>SUM(M147:O147)</f>
        <v>3301</v>
      </c>
      <c r="M147" s="546">
        <f>SUM('[13]month'!M147)</f>
        <v>964</v>
      </c>
      <c r="N147" s="546">
        <f>SUM('[14]month'!N147)</f>
        <v>1841</v>
      </c>
      <c r="O147" s="546">
        <f>SUM('[15]month'!O147)</f>
        <v>496</v>
      </c>
      <c r="P147" s="632">
        <v>4500</v>
      </c>
      <c r="Q147" s="890">
        <f>SUM(R147:T147)</f>
        <v>4243</v>
      </c>
      <c r="R147" s="546">
        <f>SUM('[22]month'!R147)</f>
        <v>771</v>
      </c>
      <c r="S147" s="546">
        <f>SUM('[23]month'!S147)</f>
        <v>1595</v>
      </c>
      <c r="T147" s="546">
        <f>SUM('[24]month'!T147)</f>
        <v>1877</v>
      </c>
      <c r="U147" s="632">
        <v>4500</v>
      </c>
      <c r="V147" s="890">
        <f>SUM(W147:Y147)</f>
        <v>4476</v>
      </c>
      <c r="W147" s="546">
        <f>SUM('[34]month'!W147)</f>
        <v>1175</v>
      </c>
      <c r="X147" s="546">
        <f>SUM('[35]month'!X147)</f>
        <v>1678</v>
      </c>
      <c r="Y147" s="546">
        <f>SUM('[36]month'!Y147)</f>
        <v>1623</v>
      </c>
      <c r="Z147" s="566" t="s">
        <v>513</v>
      </c>
      <c r="AA147" s="603"/>
      <c r="AB147" s="706" t="s">
        <v>350</v>
      </c>
      <c r="AC147" s="700"/>
      <c r="AD147" s="770"/>
      <c r="AE147" s="770"/>
      <c r="AF147" s="770"/>
      <c r="AG147" s="770"/>
      <c r="AH147" s="770"/>
      <c r="AI147" s="770"/>
      <c r="AJ147" s="771"/>
      <c r="AK147" s="771"/>
      <c r="AL147" s="771"/>
      <c r="AM147" s="771"/>
    </row>
    <row r="148" spans="1:39" ht="37.5">
      <c r="A148" s="590"/>
      <c r="B148" s="604" t="s">
        <v>143</v>
      </c>
      <c r="C148" s="592" t="s">
        <v>53</v>
      </c>
      <c r="D148" s="927">
        <v>1572</v>
      </c>
      <c r="E148" s="917"/>
      <c r="F148" s="919"/>
      <c r="G148" s="919"/>
      <c r="H148" s="919"/>
      <c r="I148" s="919"/>
      <c r="J148" s="919"/>
      <c r="K148" s="919"/>
      <c r="L148" s="919"/>
      <c r="M148" s="919"/>
      <c r="N148" s="919"/>
      <c r="O148" s="919"/>
      <c r="P148" s="919"/>
      <c r="Q148" s="919"/>
      <c r="R148" s="919"/>
      <c r="S148" s="919"/>
      <c r="T148" s="919"/>
      <c r="U148" s="919"/>
      <c r="V148" s="919"/>
      <c r="W148" s="919"/>
      <c r="X148" s="919"/>
      <c r="Y148" s="919"/>
      <c r="Z148" s="566"/>
      <c r="AA148" s="603" t="s">
        <v>412</v>
      </c>
      <c r="AB148" s="706"/>
      <c r="AC148" s="700"/>
      <c r="AD148" s="773"/>
      <c r="AE148" s="773"/>
      <c r="AF148" s="773"/>
      <c r="AG148" s="773"/>
      <c r="AH148" s="773"/>
      <c r="AI148" s="773"/>
      <c r="AJ148" s="754"/>
      <c r="AK148" s="754"/>
      <c r="AL148" s="754"/>
      <c r="AM148" s="754"/>
    </row>
    <row r="149" spans="1:39" ht="37.5">
      <c r="A149" s="590"/>
      <c r="B149" s="604" t="s">
        <v>245</v>
      </c>
      <c r="C149" s="592" t="s">
        <v>53</v>
      </c>
      <c r="D149" s="927">
        <v>972</v>
      </c>
      <c r="E149" s="917"/>
      <c r="F149" s="919"/>
      <c r="G149" s="919"/>
      <c r="H149" s="919"/>
      <c r="I149" s="919"/>
      <c r="J149" s="919"/>
      <c r="K149" s="919"/>
      <c r="L149" s="919"/>
      <c r="M149" s="919"/>
      <c r="N149" s="919"/>
      <c r="O149" s="919"/>
      <c r="P149" s="919"/>
      <c r="Q149" s="919"/>
      <c r="R149" s="919"/>
      <c r="S149" s="919"/>
      <c r="T149" s="919"/>
      <c r="U149" s="919"/>
      <c r="V149" s="919"/>
      <c r="W149" s="919"/>
      <c r="X149" s="919"/>
      <c r="Y149" s="919"/>
      <c r="Z149" s="566" t="s">
        <v>268</v>
      </c>
      <c r="AA149" s="603"/>
      <c r="AB149" s="706" t="s">
        <v>350</v>
      </c>
      <c r="AC149" s="700"/>
      <c r="AD149" s="770"/>
      <c r="AE149" s="770"/>
      <c r="AF149" s="770"/>
      <c r="AG149" s="770"/>
      <c r="AH149" s="770"/>
      <c r="AI149" s="770"/>
      <c r="AJ149" s="771"/>
      <c r="AK149" s="771"/>
      <c r="AL149" s="771"/>
      <c r="AM149" s="771"/>
    </row>
    <row r="150" spans="1:39" ht="37.5">
      <c r="A150" s="590"/>
      <c r="B150" s="604" t="s">
        <v>246</v>
      </c>
      <c r="C150" s="592" t="s">
        <v>53</v>
      </c>
      <c r="D150" s="927">
        <v>24</v>
      </c>
      <c r="E150" s="917"/>
      <c r="F150" s="919"/>
      <c r="G150" s="919"/>
      <c r="H150" s="919"/>
      <c r="I150" s="919"/>
      <c r="J150" s="919"/>
      <c r="K150" s="919"/>
      <c r="L150" s="919"/>
      <c r="M150" s="919"/>
      <c r="N150" s="919"/>
      <c r="O150" s="919"/>
      <c r="P150" s="919"/>
      <c r="Q150" s="919"/>
      <c r="R150" s="919"/>
      <c r="S150" s="919"/>
      <c r="T150" s="919"/>
      <c r="U150" s="919"/>
      <c r="V150" s="919"/>
      <c r="W150" s="919"/>
      <c r="X150" s="919"/>
      <c r="Y150" s="919"/>
      <c r="Z150" s="566" t="s">
        <v>268</v>
      </c>
      <c r="AA150" s="603"/>
      <c r="AB150" s="706" t="s">
        <v>350</v>
      </c>
      <c r="AC150" s="700"/>
      <c r="AD150" s="770"/>
      <c r="AE150" s="770"/>
      <c r="AF150" s="770"/>
      <c r="AG150" s="770"/>
      <c r="AH150" s="770"/>
      <c r="AI150" s="770"/>
      <c r="AJ150" s="771"/>
      <c r="AK150" s="771"/>
      <c r="AL150" s="771"/>
      <c r="AM150" s="771"/>
    </row>
    <row r="151" spans="1:39" ht="37.5">
      <c r="A151" s="590"/>
      <c r="B151" s="604" t="s">
        <v>144</v>
      </c>
      <c r="C151" s="592"/>
      <c r="D151" s="927"/>
      <c r="E151" s="917"/>
      <c r="F151" s="919"/>
      <c r="G151" s="919"/>
      <c r="H151" s="919"/>
      <c r="I151" s="919"/>
      <c r="J151" s="919"/>
      <c r="K151" s="919"/>
      <c r="L151" s="919"/>
      <c r="M151" s="919"/>
      <c r="N151" s="919"/>
      <c r="O151" s="919"/>
      <c r="P151" s="919"/>
      <c r="Q151" s="919"/>
      <c r="R151" s="919"/>
      <c r="S151" s="919"/>
      <c r="T151" s="919"/>
      <c r="U151" s="919"/>
      <c r="V151" s="919"/>
      <c r="W151" s="919"/>
      <c r="X151" s="919"/>
      <c r="Y151" s="919"/>
      <c r="Z151" s="566"/>
      <c r="AA151" s="603"/>
      <c r="AB151" s="706"/>
      <c r="AC151" s="700"/>
      <c r="AD151" s="770"/>
      <c r="AE151" s="770"/>
      <c r="AF151" s="770"/>
      <c r="AG151" s="770"/>
      <c r="AH151" s="770"/>
      <c r="AI151" s="770"/>
      <c r="AJ151" s="771"/>
      <c r="AK151" s="771"/>
      <c r="AL151" s="771"/>
      <c r="AM151" s="771"/>
    </row>
    <row r="152" spans="1:39" ht="49.5">
      <c r="A152" s="613"/>
      <c r="B152" s="614" t="s">
        <v>145</v>
      </c>
      <c r="C152" s="615" t="s">
        <v>55</v>
      </c>
      <c r="D152" s="923">
        <v>500</v>
      </c>
      <c r="E152" s="880">
        <f t="shared" si="31"/>
        <v>524</v>
      </c>
      <c r="F152" s="632">
        <v>150</v>
      </c>
      <c r="G152" s="884">
        <f>SUM(H152:J152)</f>
        <v>121</v>
      </c>
      <c r="H152" s="946">
        <f>SUM('[1]month'!H152)</f>
        <v>33</v>
      </c>
      <c r="I152" s="946">
        <f>SUM('[2]month'!I152)</f>
        <v>30</v>
      </c>
      <c r="J152" s="946">
        <f>SUM('[3]month'!J152)</f>
        <v>58</v>
      </c>
      <c r="K152" s="632">
        <v>100</v>
      </c>
      <c r="L152" s="884">
        <f>SUM(M152:O152)</f>
        <v>138</v>
      </c>
      <c r="M152" s="946">
        <f>SUM('[10]month'!M152)</f>
        <v>16</v>
      </c>
      <c r="N152" s="946">
        <f>SUM('[11]month'!N152)</f>
        <v>53</v>
      </c>
      <c r="O152" s="946">
        <f>SUM('[12]month'!O152)</f>
        <v>69</v>
      </c>
      <c r="P152" s="632">
        <v>100</v>
      </c>
      <c r="Q152" s="884">
        <f>SUM(R152:T152)</f>
        <v>96</v>
      </c>
      <c r="R152" s="946">
        <f>SUM('[25]month'!R152)</f>
        <v>11</v>
      </c>
      <c r="S152" s="946">
        <f>SUM('[26]month'!S152)</f>
        <v>53</v>
      </c>
      <c r="T152" s="946">
        <f>SUM('[27]month'!T152)</f>
        <v>32</v>
      </c>
      <c r="U152" s="632">
        <v>150</v>
      </c>
      <c r="V152" s="884">
        <f>SUM(W152:Y152)</f>
        <v>169</v>
      </c>
      <c r="W152" s="946">
        <f>SUM('[28]month'!W152)</f>
        <v>59</v>
      </c>
      <c r="X152" s="946">
        <f>SUM('[29]month'!X152)</f>
        <v>48</v>
      </c>
      <c r="Y152" s="946">
        <f>SUM('[30]month'!Y152)</f>
        <v>62</v>
      </c>
      <c r="Z152" s="566" t="s">
        <v>360</v>
      </c>
      <c r="AA152" s="603"/>
      <c r="AB152" s="706" t="s">
        <v>344</v>
      </c>
      <c r="AC152" s="700"/>
      <c r="AD152" s="770"/>
      <c r="AE152" s="770"/>
      <c r="AF152" s="770"/>
      <c r="AG152" s="770"/>
      <c r="AH152" s="770"/>
      <c r="AI152" s="770"/>
      <c r="AJ152" s="771"/>
      <c r="AK152" s="771"/>
      <c r="AL152" s="771"/>
      <c r="AM152" s="771"/>
    </row>
    <row r="153" spans="1:39" ht="49.5">
      <c r="A153" s="613"/>
      <c r="B153" s="614" t="s">
        <v>146</v>
      </c>
      <c r="C153" s="615" t="s">
        <v>55</v>
      </c>
      <c r="D153" s="923">
        <v>50</v>
      </c>
      <c r="E153" s="880">
        <f t="shared" si="31"/>
        <v>34</v>
      </c>
      <c r="F153" s="632">
        <v>12</v>
      </c>
      <c r="G153" s="884">
        <f>SUM(H153:J153)</f>
        <v>12</v>
      </c>
      <c r="H153" s="946">
        <f>SUM('[1]month'!H153)</f>
        <v>5</v>
      </c>
      <c r="I153" s="946">
        <f>SUM('[2]month'!I153)</f>
        <v>5</v>
      </c>
      <c r="J153" s="946">
        <f>SUM('[3]month'!J153)</f>
        <v>2</v>
      </c>
      <c r="K153" s="632">
        <v>10</v>
      </c>
      <c r="L153" s="884">
        <f>SUM(M153:O153)</f>
        <v>10</v>
      </c>
      <c r="M153" s="946">
        <f>SUM('[10]month'!M153)</f>
        <v>5</v>
      </c>
      <c r="N153" s="946">
        <f>SUM('[11]month'!N153)</f>
        <v>3</v>
      </c>
      <c r="O153" s="946">
        <f>SUM('[12]month'!O153)</f>
        <v>2</v>
      </c>
      <c r="P153" s="632">
        <v>13</v>
      </c>
      <c r="Q153" s="884">
        <f>SUM(R153:T153)</f>
        <v>6</v>
      </c>
      <c r="R153" s="946">
        <f>SUM('[25]month'!R153)</f>
        <v>2</v>
      </c>
      <c r="S153" s="946">
        <f>SUM('[26]month'!S153)</f>
        <v>1</v>
      </c>
      <c r="T153" s="946">
        <f>SUM('[27]month'!T153)</f>
        <v>3</v>
      </c>
      <c r="U153" s="632">
        <v>15</v>
      </c>
      <c r="V153" s="884">
        <f>SUM(W153:Y153)</f>
        <v>6</v>
      </c>
      <c r="W153" s="946">
        <f>SUM('[28]month'!W153)</f>
        <v>1</v>
      </c>
      <c r="X153" s="946">
        <f>SUM('[29]month'!X153)</f>
        <v>3</v>
      </c>
      <c r="Y153" s="946">
        <f>SUM('[30]month'!Y153)</f>
        <v>2</v>
      </c>
      <c r="Z153" s="566" t="s">
        <v>360</v>
      </c>
      <c r="AA153" s="603"/>
      <c r="AB153" s="706" t="s">
        <v>344</v>
      </c>
      <c r="AC153" s="700"/>
      <c r="AD153" s="770"/>
      <c r="AE153" s="770"/>
      <c r="AF153" s="770"/>
      <c r="AG153" s="770"/>
      <c r="AH153" s="770"/>
      <c r="AI153" s="770"/>
      <c r="AJ153" s="771"/>
      <c r="AK153" s="771"/>
      <c r="AL153" s="771"/>
      <c r="AM153" s="771"/>
    </row>
    <row r="154" spans="1:39" ht="21">
      <c r="A154" s="613"/>
      <c r="B154" s="614" t="s">
        <v>56</v>
      </c>
      <c r="C154" s="615" t="s">
        <v>57</v>
      </c>
      <c r="D154" s="923">
        <v>200</v>
      </c>
      <c r="E154" s="880">
        <f t="shared" si="31"/>
        <v>568</v>
      </c>
      <c r="F154" s="632">
        <v>20</v>
      </c>
      <c r="G154" s="884">
        <f>SUM(H154:J154)</f>
        <v>119</v>
      </c>
      <c r="H154" s="946">
        <f>SUM('[1]month'!H154)</f>
        <v>108</v>
      </c>
      <c r="I154" s="946">
        <f>SUM('[2]month'!I154)</f>
        <v>6</v>
      </c>
      <c r="J154" s="946">
        <f>SUM('[3]month'!J154)</f>
        <v>5</v>
      </c>
      <c r="K154" s="632">
        <v>10</v>
      </c>
      <c r="L154" s="884">
        <f>SUM(M154:O154)</f>
        <v>1</v>
      </c>
      <c r="M154" s="946">
        <f>SUM('[10]month'!M154)</f>
        <v>1</v>
      </c>
      <c r="N154" s="946">
        <f>SUM('[11]month'!N154)</f>
        <v>0</v>
      </c>
      <c r="O154" s="946">
        <f>SUM('[12]month'!O154)</f>
        <v>0</v>
      </c>
      <c r="P154" s="632">
        <v>20</v>
      </c>
      <c r="Q154" s="884">
        <f>SUM(R154:T154)</f>
        <v>146</v>
      </c>
      <c r="R154" s="946">
        <f>SUM('[25]month'!R154)</f>
        <v>2</v>
      </c>
      <c r="S154" s="946">
        <f>SUM('[26]month'!S154)</f>
        <v>3</v>
      </c>
      <c r="T154" s="946">
        <f>SUM('[27]month'!T154)</f>
        <v>141</v>
      </c>
      <c r="U154" s="632">
        <v>150</v>
      </c>
      <c r="V154" s="884">
        <f>SUM(W154:Y154)</f>
        <v>302</v>
      </c>
      <c r="W154" s="946">
        <f>SUM('[28]month'!W154)</f>
        <v>302</v>
      </c>
      <c r="X154" s="946">
        <f>SUM('[29]month'!X154)</f>
        <v>0</v>
      </c>
      <c r="Y154" s="946">
        <f>SUM('[30]month'!Y154)</f>
        <v>0</v>
      </c>
      <c r="Z154" s="566" t="s">
        <v>360</v>
      </c>
      <c r="AA154" s="603"/>
      <c r="AB154" s="706" t="s">
        <v>344</v>
      </c>
      <c r="AC154" s="700"/>
      <c r="AD154" s="770"/>
      <c r="AE154" s="770"/>
      <c r="AF154" s="770"/>
      <c r="AG154" s="770"/>
      <c r="AH154" s="770"/>
      <c r="AI154" s="770"/>
      <c r="AJ154" s="771"/>
      <c r="AK154" s="771"/>
      <c r="AL154" s="771"/>
      <c r="AM154" s="771"/>
    </row>
    <row r="155" spans="1:39" ht="21" hidden="1">
      <c r="A155" s="590"/>
      <c r="B155" s="604" t="s">
        <v>147</v>
      </c>
      <c r="C155" s="592" t="s">
        <v>42</v>
      </c>
      <c r="D155" s="927">
        <v>62</v>
      </c>
      <c r="E155" s="917"/>
      <c r="F155" s="919"/>
      <c r="G155" s="919"/>
      <c r="H155" s="919"/>
      <c r="I155" s="919"/>
      <c r="J155" s="919"/>
      <c r="K155" s="919"/>
      <c r="L155" s="919"/>
      <c r="M155" s="919"/>
      <c r="N155" s="919"/>
      <c r="O155" s="919"/>
      <c r="P155" s="919"/>
      <c r="Q155" s="919"/>
      <c r="R155" s="919"/>
      <c r="S155" s="919"/>
      <c r="T155" s="919"/>
      <c r="U155" s="919"/>
      <c r="V155" s="919"/>
      <c r="W155" s="919"/>
      <c r="X155" s="919"/>
      <c r="Y155" s="919">
        <f>SUM(Y156:Y157)</f>
        <v>0</v>
      </c>
      <c r="Z155" s="637"/>
      <c r="AA155" s="603" t="s">
        <v>413</v>
      </c>
      <c r="AB155" s="706"/>
      <c r="AC155" s="700"/>
      <c r="AD155" s="770"/>
      <c r="AE155" s="770"/>
      <c r="AF155" s="770"/>
      <c r="AG155" s="770"/>
      <c r="AH155" s="770"/>
      <c r="AI155" s="770"/>
      <c r="AJ155" s="771"/>
      <c r="AK155" s="771"/>
      <c r="AL155" s="771"/>
      <c r="AM155" s="771"/>
    </row>
    <row r="156" spans="1:39" ht="21" hidden="1">
      <c r="A156" s="590"/>
      <c r="B156" s="604" t="s">
        <v>148</v>
      </c>
      <c r="C156" s="592" t="s">
        <v>42</v>
      </c>
      <c r="D156" s="927">
        <v>22</v>
      </c>
      <c r="E156" s="917"/>
      <c r="F156" s="919"/>
      <c r="G156" s="919"/>
      <c r="H156" s="919"/>
      <c r="I156" s="919"/>
      <c r="J156" s="919"/>
      <c r="K156" s="919"/>
      <c r="L156" s="919"/>
      <c r="M156" s="919"/>
      <c r="N156" s="919"/>
      <c r="O156" s="919"/>
      <c r="P156" s="919"/>
      <c r="Q156" s="919"/>
      <c r="R156" s="919"/>
      <c r="S156" s="919"/>
      <c r="T156" s="919"/>
      <c r="U156" s="919"/>
      <c r="V156" s="919"/>
      <c r="W156" s="919"/>
      <c r="X156" s="919"/>
      <c r="Y156" s="919"/>
      <c r="Z156" s="635"/>
      <c r="AA156" s="603" t="s">
        <v>530</v>
      </c>
      <c r="AB156" s="706" t="s">
        <v>341</v>
      </c>
      <c r="AC156" s="700"/>
      <c r="AD156" s="770"/>
      <c r="AE156" s="770"/>
      <c r="AF156" s="770"/>
      <c r="AG156" s="770"/>
      <c r="AH156" s="770"/>
      <c r="AI156" s="770"/>
      <c r="AJ156" s="771"/>
      <c r="AK156" s="771"/>
      <c r="AL156" s="771"/>
      <c r="AM156" s="771"/>
    </row>
    <row r="157" spans="1:39" ht="21.75" customHeight="1" hidden="1">
      <c r="A157" s="590"/>
      <c r="B157" s="604" t="s">
        <v>149</v>
      </c>
      <c r="C157" s="592" t="s">
        <v>42</v>
      </c>
      <c r="D157" s="927">
        <v>40</v>
      </c>
      <c r="E157" s="917"/>
      <c r="F157" s="919"/>
      <c r="G157" s="919"/>
      <c r="H157" s="919"/>
      <c r="I157" s="919"/>
      <c r="J157" s="919"/>
      <c r="K157" s="919"/>
      <c r="L157" s="919"/>
      <c r="M157" s="919"/>
      <c r="N157" s="919"/>
      <c r="O157" s="919"/>
      <c r="P157" s="919"/>
      <c r="Q157" s="919"/>
      <c r="R157" s="919"/>
      <c r="S157" s="919"/>
      <c r="T157" s="919"/>
      <c r="U157" s="919"/>
      <c r="V157" s="919"/>
      <c r="W157" s="919"/>
      <c r="X157" s="919"/>
      <c r="Y157" s="919"/>
      <c r="Z157" s="635" t="s">
        <v>459</v>
      </c>
      <c r="AA157" s="603"/>
      <c r="AB157" s="706" t="s">
        <v>342</v>
      </c>
      <c r="AC157" s="700"/>
      <c r="AD157" s="770"/>
      <c r="AE157" s="770"/>
      <c r="AF157" s="770"/>
      <c r="AG157" s="770"/>
      <c r="AH157" s="770"/>
      <c r="AI157" s="770"/>
      <c r="AJ157" s="771"/>
      <c r="AK157" s="771"/>
      <c r="AL157" s="771"/>
      <c r="AM157" s="771"/>
    </row>
    <row r="158" spans="1:39" ht="21" hidden="1">
      <c r="A158" s="590"/>
      <c r="B158" s="604" t="s">
        <v>150</v>
      </c>
      <c r="C158" s="592"/>
      <c r="D158" s="927"/>
      <c r="E158" s="927"/>
      <c r="F158" s="919"/>
      <c r="G158" s="919"/>
      <c r="H158" s="919"/>
      <c r="I158" s="919"/>
      <c r="J158" s="919"/>
      <c r="K158" s="919"/>
      <c r="L158" s="919"/>
      <c r="M158" s="919"/>
      <c r="N158" s="919"/>
      <c r="O158" s="919"/>
      <c r="P158" s="919"/>
      <c r="Q158" s="919"/>
      <c r="R158" s="919"/>
      <c r="S158" s="919"/>
      <c r="T158" s="919"/>
      <c r="U158" s="919"/>
      <c r="V158" s="919"/>
      <c r="W158" s="919"/>
      <c r="X158" s="919"/>
      <c r="Y158" s="919"/>
      <c r="Z158" s="566"/>
      <c r="AA158" s="603"/>
      <c r="AB158" s="706"/>
      <c r="AC158" s="700"/>
      <c r="AD158" s="773"/>
      <c r="AE158" s="773"/>
      <c r="AF158" s="773"/>
      <c r="AG158" s="773"/>
      <c r="AH158" s="773"/>
      <c r="AI158" s="773"/>
      <c r="AJ158" s="754"/>
      <c r="AK158" s="754"/>
      <c r="AL158" s="754"/>
      <c r="AM158" s="754"/>
    </row>
    <row r="159" spans="1:39" ht="21" hidden="1">
      <c r="A159" s="590"/>
      <c r="B159" s="604" t="s">
        <v>151</v>
      </c>
      <c r="C159" s="617"/>
      <c r="D159" s="927"/>
      <c r="E159" s="927"/>
      <c r="F159" s="919"/>
      <c r="G159" s="919"/>
      <c r="H159" s="919"/>
      <c r="I159" s="919"/>
      <c r="J159" s="919"/>
      <c r="K159" s="919"/>
      <c r="L159" s="919"/>
      <c r="M159" s="919"/>
      <c r="N159" s="919"/>
      <c r="O159" s="919"/>
      <c r="P159" s="919"/>
      <c r="Q159" s="919"/>
      <c r="R159" s="919"/>
      <c r="S159" s="919"/>
      <c r="T159" s="919"/>
      <c r="U159" s="919"/>
      <c r="V159" s="919"/>
      <c r="W159" s="919"/>
      <c r="X159" s="919"/>
      <c r="Y159" s="919"/>
      <c r="Z159" s="566"/>
      <c r="AA159" s="603"/>
      <c r="AB159" s="706"/>
      <c r="AC159" s="700"/>
      <c r="AD159" s="770"/>
      <c r="AE159" s="770"/>
      <c r="AF159" s="770"/>
      <c r="AG159" s="770"/>
      <c r="AH159" s="770"/>
      <c r="AI159" s="770"/>
      <c r="AJ159" s="771"/>
      <c r="AK159" s="771"/>
      <c r="AL159" s="771"/>
      <c r="AM159" s="771"/>
    </row>
    <row r="160" spans="1:39" ht="21" hidden="1">
      <c r="A160" s="590"/>
      <c r="B160" s="815" t="s">
        <v>152</v>
      </c>
      <c r="C160" s="816" t="s">
        <v>28</v>
      </c>
      <c r="D160" s="927">
        <v>1500</v>
      </c>
      <c r="E160" s="917"/>
      <c r="F160" s="919"/>
      <c r="G160" s="936"/>
      <c r="H160" s="919"/>
      <c r="I160" s="919"/>
      <c r="J160" s="919"/>
      <c r="K160" s="919"/>
      <c r="L160" s="936"/>
      <c r="M160" s="919"/>
      <c r="N160" s="919"/>
      <c r="O160" s="919"/>
      <c r="P160" s="919"/>
      <c r="Q160" s="936"/>
      <c r="R160" s="919"/>
      <c r="S160" s="919"/>
      <c r="T160" s="919"/>
      <c r="U160" s="919"/>
      <c r="V160" s="936"/>
      <c r="W160" s="919"/>
      <c r="X160" s="919"/>
      <c r="Y160" s="919"/>
      <c r="Z160" s="566" t="s">
        <v>356</v>
      </c>
      <c r="AA160" s="603"/>
      <c r="AB160" s="706" t="s">
        <v>344</v>
      </c>
      <c r="AC160" s="700"/>
      <c r="AD160" s="770"/>
      <c r="AE160" s="770"/>
      <c r="AF160" s="770"/>
      <c r="AG160" s="770"/>
      <c r="AH160" s="770"/>
      <c r="AI160" s="770"/>
      <c r="AJ160" s="771"/>
      <c r="AK160" s="771"/>
      <c r="AL160" s="771"/>
      <c r="AM160" s="771"/>
    </row>
    <row r="161" spans="1:39" ht="21" hidden="1">
      <c r="A161" s="590"/>
      <c r="B161" s="815" t="s">
        <v>58</v>
      </c>
      <c r="C161" s="816" t="s">
        <v>53</v>
      </c>
      <c r="D161" s="927">
        <v>1</v>
      </c>
      <c r="E161" s="917"/>
      <c r="F161" s="919"/>
      <c r="G161" s="936"/>
      <c r="H161" s="919"/>
      <c r="I161" s="919"/>
      <c r="J161" s="919"/>
      <c r="K161" s="919"/>
      <c r="L161" s="936"/>
      <c r="M161" s="919"/>
      <c r="N161" s="919"/>
      <c r="O161" s="919"/>
      <c r="P161" s="919"/>
      <c r="Q161" s="936"/>
      <c r="R161" s="919"/>
      <c r="S161" s="919"/>
      <c r="T161" s="919"/>
      <c r="U161" s="919"/>
      <c r="V161" s="936"/>
      <c r="W161" s="919"/>
      <c r="X161" s="919"/>
      <c r="Y161" s="919"/>
      <c r="Z161" s="566" t="s">
        <v>356</v>
      </c>
      <c r="AA161" s="603"/>
      <c r="AB161" s="706" t="s">
        <v>344</v>
      </c>
      <c r="AC161" s="700"/>
      <c r="AD161" s="770"/>
      <c r="AE161" s="770"/>
      <c r="AF161" s="770"/>
      <c r="AG161" s="770"/>
      <c r="AH161" s="770"/>
      <c r="AI161" s="770"/>
      <c r="AJ161" s="771"/>
      <c r="AK161" s="771"/>
      <c r="AL161" s="771"/>
      <c r="AM161" s="771"/>
    </row>
    <row r="162" spans="1:39" ht="37.5" hidden="1">
      <c r="A162" s="590"/>
      <c r="B162" s="604" t="s">
        <v>233</v>
      </c>
      <c r="C162" s="592" t="s">
        <v>53</v>
      </c>
      <c r="D162" s="927">
        <v>11</v>
      </c>
      <c r="E162" s="917"/>
      <c r="F162" s="919"/>
      <c r="G162" s="919"/>
      <c r="H162" s="919"/>
      <c r="I162" s="919"/>
      <c r="J162" s="919"/>
      <c r="K162" s="919"/>
      <c r="L162" s="919"/>
      <c r="M162" s="919"/>
      <c r="N162" s="919"/>
      <c r="O162" s="919"/>
      <c r="P162" s="919"/>
      <c r="Q162" s="919"/>
      <c r="R162" s="919"/>
      <c r="S162" s="919"/>
      <c r="T162" s="919"/>
      <c r="U162" s="919"/>
      <c r="V162" s="919"/>
      <c r="W162" s="919"/>
      <c r="X162" s="919"/>
      <c r="Y162" s="919"/>
      <c r="Z162" s="566"/>
      <c r="AA162" s="603" t="s">
        <v>414</v>
      </c>
      <c r="AB162" s="706"/>
      <c r="AC162" s="700"/>
      <c r="AD162" s="770"/>
      <c r="AE162" s="770"/>
      <c r="AF162" s="770"/>
      <c r="AG162" s="770"/>
      <c r="AH162" s="770"/>
      <c r="AI162" s="770"/>
      <c r="AJ162" s="771"/>
      <c r="AK162" s="771"/>
      <c r="AL162" s="771"/>
      <c r="AM162" s="771"/>
    </row>
    <row r="163" spans="1:39" ht="21" hidden="1">
      <c r="A163" s="590"/>
      <c r="B163" s="817" t="s">
        <v>153</v>
      </c>
      <c r="C163" s="592" t="s">
        <v>53</v>
      </c>
      <c r="D163" s="927">
        <v>4</v>
      </c>
      <c r="E163" s="917"/>
      <c r="F163" s="919"/>
      <c r="G163" s="936"/>
      <c r="H163" s="919"/>
      <c r="I163" s="919"/>
      <c r="J163" s="919"/>
      <c r="K163" s="919"/>
      <c r="L163" s="936"/>
      <c r="M163" s="919"/>
      <c r="N163" s="919"/>
      <c r="O163" s="919"/>
      <c r="P163" s="919"/>
      <c r="Q163" s="936"/>
      <c r="R163" s="919"/>
      <c r="S163" s="919"/>
      <c r="T163" s="919"/>
      <c r="U163" s="919"/>
      <c r="V163" s="936"/>
      <c r="W163" s="919"/>
      <c r="X163" s="919"/>
      <c r="Y163" s="919"/>
      <c r="Z163" s="566" t="s">
        <v>356</v>
      </c>
      <c r="AA163" s="603"/>
      <c r="AB163" s="706" t="s">
        <v>344</v>
      </c>
      <c r="AC163" s="700"/>
      <c r="AD163" s="770"/>
      <c r="AE163" s="770"/>
      <c r="AF163" s="770"/>
      <c r="AG163" s="770"/>
      <c r="AH163" s="770"/>
      <c r="AI163" s="770"/>
      <c r="AJ163" s="771"/>
      <c r="AK163" s="771"/>
      <c r="AL163" s="771"/>
      <c r="AM163" s="771"/>
    </row>
    <row r="164" spans="1:39" ht="21" hidden="1">
      <c r="A164" s="590"/>
      <c r="B164" s="817" t="s">
        <v>154</v>
      </c>
      <c r="C164" s="592" t="s">
        <v>53</v>
      </c>
      <c r="D164" s="927">
        <v>2</v>
      </c>
      <c r="E164" s="917"/>
      <c r="F164" s="919"/>
      <c r="G164" s="936"/>
      <c r="H164" s="919"/>
      <c r="I164" s="919"/>
      <c r="J164" s="919"/>
      <c r="K164" s="919"/>
      <c r="L164" s="936"/>
      <c r="M164" s="919"/>
      <c r="N164" s="919"/>
      <c r="O164" s="919"/>
      <c r="P164" s="919"/>
      <c r="Q164" s="936"/>
      <c r="R164" s="919"/>
      <c r="S164" s="919"/>
      <c r="T164" s="919"/>
      <c r="U164" s="919"/>
      <c r="V164" s="936"/>
      <c r="W164" s="919"/>
      <c r="X164" s="919"/>
      <c r="Y164" s="919"/>
      <c r="Z164" s="566" t="s">
        <v>356</v>
      </c>
      <c r="AA164" s="603"/>
      <c r="AB164" s="706" t="s">
        <v>347</v>
      </c>
      <c r="AC164" s="700"/>
      <c r="AD164" s="770"/>
      <c r="AE164" s="770"/>
      <c r="AF164" s="770"/>
      <c r="AG164" s="770"/>
      <c r="AH164" s="770"/>
      <c r="AI164" s="770"/>
      <c r="AJ164" s="771"/>
      <c r="AK164" s="771"/>
      <c r="AL164" s="771"/>
      <c r="AM164" s="771"/>
    </row>
    <row r="165" spans="1:39" ht="21" hidden="1">
      <c r="A165" s="590"/>
      <c r="B165" s="817" t="s">
        <v>155</v>
      </c>
      <c r="C165" s="592" t="s">
        <v>53</v>
      </c>
      <c r="D165" s="927">
        <v>1</v>
      </c>
      <c r="E165" s="917"/>
      <c r="F165" s="919"/>
      <c r="G165" s="936"/>
      <c r="H165" s="919"/>
      <c r="I165" s="919"/>
      <c r="J165" s="919"/>
      <c r="K165" s="919"/>
      <c r="L165" s="936"/>
      <c r="M165" s="919"/>
      <c r="N165" s="919"/>
      <c r="O165" s="919"/>
      <c r="P165" s="919"/>
      <c r="Q165" s="936"/>
      <c r="R165" s="919"/>
      <c r="S165" s="919"/>
      <c r="T165" s="919"/>
      <c r="U165" s="919"/>
      <c r="V165" s="936"/>
      <c r="W165" s="919"/>
      <c r="X165" s="919"/>
      <c r="Y165" s="919"/>
      <c r="Z165" s="566" t="s">
        <v>356</v>
      </c>
      <c r="AA165" s="603"/>
      <c r="AB165" s="706" t="s">
        <v>346</v>
      </c>
      <c r="AC165" s="700"/>
      <c r="AD165" s="770"/>
      <c r="AE165" s="770"/>
      <c r="AF165" s="770"/>
      <c r="AG165" s="770"/>
      <c r="AH165" s="770"/>
      <c r="AI165" s="770"/>
      <c r="AJ165" s="771"/>
      <c r="AK165" s="771"/>
      <c r="AL165" s="771"/>
      <c r="AM165" s="771"/>
    </row>
    <row r="166" spans="1:39" ht="21.75" customHeight="1" hidden="1">
      <c r="A166" s="590"/>
      <c r="B166" s="817" t="s">
        <v>156</v>
      </c>
      <c r="C166" s="592" t="s">
        <v>53</v>
      </c>
      <c r="D166" s="927">
        <v>4</v>
      </c>
      <c r="E166" s="917"/>
      <c r="F166" s="919"/>
      <c r="G166" s="936"/>
      <c r="H166" s="919"/>
      <c r="I166" s="919"/>
      <c r="J166" s="919"/>
      <c r="K166" s="919"/>
      <c r="L166" s="936"/>
      <c r="M166" s="919"/>
      <c r="N166" s="919"/>
      <c r="O166" s="919"/>
      <c r="P166" s="919"/>
      <c r="Q166" s="936"/>
      <c r="R166" s="919"/>
      <c r="S166" s="919"/>
      <c r="T166" s="919"/>
      <c r="U166" s="919"/>
      <c r="V166" s="936"/>
      <c r="W166" s="919"/>
      <c r="X166" s="919"/>
      <c r="Y166" s="919"/>
      <c r="Z166" s="566" t="s">
        <v>356</v>
      </c>
      <c r="AA166" s="603"/>
      <c r="AB166" s="706" t="s">
        <v>344</v>
      </c>
      <c r="AC166" s="700"/>
      <c r="AD166" s="770"/>
      <c r="AE166" s="770"/>
      <c r="AF166" s="770"/>
      <c r="AG166" s="770"/>
      <c r="AH166" s="770"/>
      <c r="AI166" s="770"/>
      <c r="AJ166" s="771"/>
      <c r="AK166" s="771"/>
      <c r="AL166" s="771"/>
      <c r="AM166" s="771"/>
    </row>
    <row r="167" spans="1:39" ht="37.5">
      <c r="A167" s="590"/>
      <c r="B167" s="604" t="s">
        <v>157</v>
      </c>
      <c r="C167" s="592"/>
      <c r="D167" s="927"/>
      <c r="E167" s="917"/>
      <c r="F167" s="919"/>
      <c r="G167" s="919"/>
      <c r="H167" s="919"/>
      <c r="I167" s="919"/>
      <c r="J167" s="919"/>
      <c r="K167" s="919"/>
      <c r="L167" s="919"/>
      <c r="M167" s="919"/>
      <c r="N167" s="919"/>
      <c r="O167" s="919"/>
      <c r="P167" s="919"/>
      <c r="Q167" s="919"/>
      <c r="R167" s="919"/>
      <c r="S167" s="919"/>
      <c r="T167" s="919"/>
      <c r="U167" s="919"/>
      <c r="V167" s="919"/>
      <c r="W167" s="919"/>
      <c r="X167" s="919"/>
      <c r="Y167" s="919"/>
      <c r="Z167" s="566"/>
      <c r="AA167" s="603"/>
      <c r="AB167" s="706"/>
      <c r="AC167" s="700"/>
      <c r="AD167" s="773"/>
      <c r="AE167" s="773"/>
      <c r="AF167" s="773"/>
      <c r="AG167" s="773"/>
      <c r="AH167" s="773"/>
      <c r="AI167" s="773"/>
      <c r="AJ167" s="773"/>
      <c r="AK167" s="773"/>
      <c r="AL167" s="773"/>
      <c r="AM167" s="773"/>
    </row>
    <row r="168" spans="1:39" ht="37.5">
      <c r="A168" s="590"/>
      <c r="B168" s="593" t="s">
        <v>158</v>
      </c>
      <c r="C168" s="594" t="s">
        <v>35</v>
      </c>
      <c r="D168" s="923">
        <v>260</v>
      </c>
      <c r="E168" s="880">
        <f aca="true" t="shared" si="37" ref="E168:E191">SUM(G168,L168,Q168,V168)</f>
        <v>770</v>
      </c>
      <c r="F168" s="632">
        <f aca="true" t="shared" si="38" ref="F168:V169">SUM(F170,F172,F174)</f>
        <v>55</v>
      </c>
      <c r="G168" s="884">
        <f t="shared" si="38"/>
        <v>176</v>
      </c>
      <c r="H168" s="930">
        <f t="shared" si="38"/>
        <v>64</v>
      </c>
      <c r="I168" s="930">
        <f t="shared" si="38"/>
        <v>70</v>
      </c>
      <c r="J168" s="930">
        <f t="shared" si="38"/>
        <v>42</v>
      </c>
      <c r="K168" s="632">
        <f t="shared" si="38"/>
        <v>50</v>
      </c>
      <c r="L168" s="884">
        <f t="shared" si="38"/>
        <v>195</v>
      </c>
      <c r="M168" s="930">
        <f t="shared" si="38"/>
        <v>65</v>
      </c>
      <c r="N168" s="930">
        <f t="shared" si="38"/>
        <v>67</v>
      </c>
      <c r="O168" s="930">
        <f t="shared" si="38"/>
        <v>63</v>
      </c>
      <c r="P168" s="632">
        <f t="shared" si="38"/>
        <v>80</v>
      </c>
      <c r="Q168" s="884">
        <f t="shared" si="38"/>
        <v>173</v>
      </c>
      <c r="R168" s="930">
        <f t="shared" si="38"/>
        <v>63</v>
      </c>
      <c r="S168" s="930">
        <f t="shared" si="38"/>
        <v>44</v>
      </c>
      <c r="T168" s="930">
        <f t="shared" si="38"/>
        <v>66</v>
      </c>
      <c r="U168" s="632">
        <f t="shared" si="38"/>
        <v>75</v>
      </c>
      <c r="V168" s="884">
        <f t="shared" si="38"/>
        <v>226</v>
      </c>
      <c r="W168" s="930">
        <f aca="true" t="shared" si="39" ref="W168:Y169">SUM(W170,W172,W174)</f>
        <v>78</v>
      </c>
      <c r="X168" s="930">
        <f t="shared" si="39"/>
        <v>73</v>
      </c>
      <c r="Y168" s="930">
        <f t="shared" si="39"/>
        <v>75</v>
      </c>
      <c r="Z168" s="566"/>
      <c r="AA168" s="603" t="s">
        <v>415</v>
      </c>
      <c r="AB168" s="706" t="s">
        <v>340</v>
      </c>
      <c r="AC168" s="700"/>
      <c r="AD168" s="770"/>
      <c r="AE168" s="770"/>
      <c r="AF168" s="770"/>
      <c r="AG168" s="770"/>
      <c r="AH168" s="770"/>
      <c r="AI168" s="770"/>
      <c r="AJ168" s="771"/>
      <c r="AK168" s="771"/>
      <c r="AL168" s="771"/>
      <c r="AM168" s="771"/>
    </row>
    <row r="169" spans="1:39" ht="21">
      <c r="A169" s="590"/>
      <c r="B169" s="596"/>
      <c r="C169" s="597" t="s">
        <v>28</v>
      </c>
      <c r="D169" s="923">
        <v>2500</v>
      </c>
      <c r="E169" s="880">
        <f t="shared" si="37"/>
        <v>4524</v>
      </c>
      <c r="F169" s="632">
        <f t="shared" si="38"/>
        <v>175</v>
      </c>
      <c r="G169" s="884">
        <f t="shared" si="38"/>
        <v>692</v>
      </c>
      <c r="H169" s="931">
        <f t="shared" si="38"/>
        <v>347</v>
      </c>
      <c r="I169" s="931">
        <f t="shared" si="38"/>
        <v>303</v>
      </c>
      <c r="J169" s="931">
        <f t="shared" si="38"/>
        <v>42</v>
      </c>
      <c r="K169" s="632">
        <f t="shared" si="38"/>
        <v>125</v>
      </c>
      <c r="L169" s="884">
        <f t="shared" si="38"/>
        <v>435</v>
      </c>
      <c r="M169" s="931">
        <f t="shared" si="38"/>
        <v>136</v>
      </c>
      <c r="N169" s="931">
        <f t="shared" si="38"/>
        <v>67</v>
      </c>
      <c r="O169" s="931">
        <f t="shared" si="38"/>
        <v>232</v>
      </c>
      <c r="P169" s="632">
        <f t="shared" si="38"/>
        <v>2000</v>
      </c>
      <c r="Q169" s="884">
        <f t="shared" si="38"/>
        <v>2261</v>
      </c>
      <c r="R169" s="931">
        <f t="shared" si="38"/>
        <v>122</v>
      </c>
      <c r="S169" s="931">
        <f t="shared" si="38"/>
        <v>123</v>
      </c>
      <c r="T169" s="931">
        <f t="shared" si="38"/>
        <v>2016</v>
      </c>
      <c r="U169" s="632">
        <f t="shared" si="38"/>
        <v>200</v>
      </c>
      <c r="V169" s="884">
        <f t="shared" si="38"/>
        <v>1136</v>
      </c>
      <c r="W169" s="931">
        <f t="shared" si="39"/>
        <v>782</v>
      </c>
      <c r="X169" s="931">
        <f t="shared" si="39"/>
        <v>92</v>
      </c>
      <c r="Y169" s="931">
        <f t="shared" si="39"/>
        <v>262</v>
      </c>
      <c r="Z169" s="566"/>
      <c r="AA169" s="603" t="s">
        <v>372</v>
      </c>
      <c r="AB169" s="706" t="s">
        <v>352</v>
      </c>
      <c r="AC169" s="700"/>
      <c r="AD169" s="770"/>
      <c r="AE169" s="770"/>
      <c r="AF169" s="770"/>
      <c r="AG169" s="770"/>
      <c r="AH169" s="770"/>
      <c r="AI169" s="770"/>
      <c r="AJ169" s="771"/>
      <c r="AK169" s="771"/>
      <c r="AL169" s="771"/>
      <c r="AM169" s="771"/>
    </row>
    <row r="170" spans="1:39" ht="21">
      <c r="A170" s="613"/>
      <c r="B170" s="540" t="s">
        <v>287</v>
      </c>
      <c r="C170" s="572" t="s">
        <v>285</v>
      </c>
      <c r="D170" s="932">
        <v>8</v>
      </c>
      <c r="E170" s="880">
        <f t="shared" si="37"/>
        <v>5</v>
      </c>
      <c r="F170" s="892">
        <v>2</v>
      </c>
      <c r="G170" s="890">
        <f aca="true" t="shared" si="40" ref="G170:G175">SUM(H170:J170)</f>
        <v>0</v>
      </c>
      <c r="H170" s="546">
        <f>SUM('[1]month'!H170)</f>
        <v>0</v>
      </c>
      <c r="I170" s="546">
        <f>SUM('[2]month'!I170)</f>
        <v>0</v>
      </c>
      <c r="J170" s="546">
        <f>SUM('[3]month'!J170)</f>
        <v>0</v>
      </c>
      <c r="K170" s="892">
        <v>3</v>
      </c>
      <c r="L170" s="890">
        <f aca="true" t="shared" si="41" ref="L170:L175">SUM(M170:O170)</f>
        <v>0</v>
      </c>
      <c r="M170" s="546">
        <f>SUM('[10]month'!M170)</f>
        <v>0</v>
      </c>
      <c r="N170" s="546">
        <f>SUM('[11]month'!N170)</f>
        <v>0</v>
      </c>
      <c r="O170" s="546">
        <f>SUM('[12]month'!O170)</f>
        <v>0</v>
      </c>
      <c r="P170" s="892">
        <v>0</v>
      </c>
      <c r="Q170" s="890">
        <f aca="true" t="shared" si="42" ref="Q170:Q175">SUM(R170:T170)</f>
        <v>0</v>
      </c>
      <c r="R170" s="546">
        <f>SUM('[25]month'!R170)</f>
        <v>0</v>
      </c>
      <c r="S170" s="546">
        <f>SUM('[26]month'!S170)</f>
        <v>0</v>
      </c>
      <c r="T170" s="546">
        <f>SUM('[27]month'!T170)</f>
        <v>0</v>
      </c>
      <c r="U170" s="893">
        <v>3</v>
      </c>
      <c r="V170" s="890">
        <f aca="true" t="shared" si="43" ref="V170:V175">SUM(W170:Y170)</f>
        <v>5</v>
      </c>
      <c r="W170" s="546">
        <f>SUM('[28]month'!W170)</f>
        <v>2</v>
      </c>
      <c r="X170" s="546">
        <f>SUM('[29]month'!X170)</f>
        <v>0</v>
      </c>
      <c r="Y170" s="546">
        <f>SUM('[30]month'!Y170)</f>
        <v>3</v>
      </c>
      <c r="Z170" s="566" t="s">
        <v>360</v>
      </c>
      <c r="AA170" s="603"/>
      <c r="AB170" s="706" t="s">
        <v>350</v>
      </c>
      <c r="AC170" s="700"/>
      <c r="AD170" s="770"/>
      <c r="AE170" s="770"/>
      <c r="AF170" s="770"/>
      <c r="AG170" s="770"/>
      <c r="AH170" s="770"/>
      <c r="AI170" s="770"/>
      <c r="AJ170" s="771"/>
      <c r="AK170" s="771"/>
      <c r="AL170" s="771"/>
      <c r="AM170" s="771"/>
    </row>
    <row r="171" spans="1:39" ht="21">
      <c r="A171" s="613"/>
      <c r="B171" s="540" t="s">
        <v>286</v>
      </c>
      <c r="C171" s="572" t="s">
        <v>28</v>
      </c>
      <c r="D171" s="932">
        <v>50</v>
      </c>
      <c r="E171" s="880">
        <f t="shared" si="37"/>
        <v>156</v>
      </c>
      <c r="F171" s="892">
        <v>8</v>
      </c>
      <c r="G171" s="890">
        <f t="shared" si="40"/>
        <v>0</v>
      </c>
      <c r="H171" s="546">
        <f>SUM('[1]month'!H171)</f>
        <v>0</v>
      </c>
      <c r="I171" s="546">
        <f>SUM('[2]month'!I171)</f>
        <v>0</v>
      </c>
      <c r="J171" s="546">
        <f>SUM('[3]month'!J171)</f>
        <v>0</v>
      </c>
      <c r="K171" s="892">
        <v>20</v>
      </c>
      <c r="L171" s="890">
        <f t="shared" si="41"/>
        <v>0</v>
      </c>
      <c r="M171" s="546">
        <f>SUM('[10]month'!M171)</f>
        <v>0</v>
      </c>
      <c r="N171" s="546">
        <f>SUM('[11]month'!N171)</f>
        <v>0</v>
      </c>
      <c r="O171" s="546">
        <f>SUM('[12]month'!O171)</f>
        <v>0</v>
      </c>
      <c r="P171" s="894">
        <v>0</v>
      </c>
      <c r="Q171" s="890">
        <f t="shared" si="42"/>
        <v>0</v>
      </c>
      <c r="R171" s="546">
        <f>SUM('[25]month'!R171)</f>
        <v>0</v>
      </c>
      <c r="S171" s="546">
        <f>SUM('[26]month'!S171)</f>
        <v>0</v>
      </c>
      <c r="T171" s="546">
        <f>SUM('[27]month'!T171)</f>
        <v>0</v>
      </c>
      <c r="U171" s="893">
        <v>22</v>
      </c>
      <c r="V171" s="890">
        <f t="shared" si="43"/>
        <v>156</v>
      </c>
      <c r="W171" s="546">
        <f>SUM('[28]month'!W171)</f>
        <v>39</v>
      </c>
      <c r="X171" s="546">
        <f>SUM('[29]month'!X171)</f>
        <v>0</v>
      </c>
      <c r="Y171" s="546">
        <f>SUM('[30]month'!Y171)</f>
        <v>117</v>
      </c>
      <c r="Z171" s="566" t="s">
        <v>360</v>
      </c>
      <c r="AA171" s="603"/>
      <c r="AB171" s="706" t="s">
        <v>350</v>
      </c>
      <c r="AC171" s="700"/>
      <c r="AD171" s="770"/>
      <c r="AE171" s="770"/>
      <c r="AF171" s="770"/>
      <c r="AG171" s="770"/>
      <c r="AH171" s="770"/>
      <c r="AI171" s="770"/>
      <c r="AJ171" s="771"/>
      <c r="AK171" s="771"/>
      <c r="AL171" s="771"/>
      <c r="AM171" s="771"/>
    </row>
    <row r="172" spans="1:39" ht="21">
      <c r="A172" s="613"/>
      <c r="B172" s="540" t="s">
        <v>288</v>
      </c>
      <c r="C172" s="572" t="s">
        <v>285</v>
      </c>
      <c r="D172" s="932">
        <v>251</v>
      </c>
      <c r="E172" s="880">
        <f t="shared" si="37"/>
        <v>756</v>
      </c>
      <c r="F172" s="895">
        <v>53</v>
      </c>
      <c r="G172" s="890">
        <f t="shared" si="40"/>
        <v>176</v>
      </c>
      <c r="H172" s="546">
        <f>SUM('[1]month'!H172)</f>
        <v>64</v>
      </c>
      <c r="I172" s="546">
        <f>SUM('[2]month'!I172)</f>
        <v>70</v>
      </c>
      <c r="J172" s="546">
        <f>SUM('[3]month'!J172)</f>
        <v>42</v>
      </c>
      <c r="K172" s="895">
        <v>47</v>
      </c>
      <c r="L172" s="890">
        <f t="shared" si="41"/>
        <v>195</v>
      </c>
      <c r="M172" s="546">
        <f>SUM('[10]month'!M172)</f>
        <v>65</v>
      </c>
      <c r="N172" s="546">
        <f>SUM('[11]month'!N172)</f>
        <v>67</v>
      </c>
      <c r="O172" s="546">
        <f>SUM('[12]month'!O172)</f>
        <v>63</v>
      </c>
      <c r="P172" s="894">
        <v>79</v>
      </c>
      <c r="Q172" s="890">
        <f t="shared" si="42"/>
        <v>166</v>
      </c>
      <c r="R172" s="546">
        <f>SUM('[25]month'!R172)</f>
        <v>63</v>
      </c>
      <c r="S172" s="546">
        <f>SUM('[26]month'!S172)</f>
        <v>44</v>
      </c>
      <c r="T172" s="546">
        <f>SUM('[27]month'!T172)</f>
        <v>59</v>
      </c>
      <c r="U172" s="895">
        <v>72</v>
      </c>
      <c r="V172" s="890">
        <f t="shared" si="43"/>
        <v>219</v>
      </c>
      <c r="W172" s="546">
        <f>SUM('[28]month'!W172)</f>
        <v>74</v>
      </c>
      <c r="X172" s="546">
        <f>SUM('[29]month'!X172)</f>
        <v>73</v>
      </c>
      <c r="Y172" s="546">
        <f>SUM('[30]month'!Y172)</f>
        <v>72</v>
      </c>
      <c r="Z172" s="566" t="s">
        <v>360</v>
      </c>
      <c r="AA172" s="603"/>
      <c r="AB172" s="706" t="s">
        <v>350</v>
      </c>
      <c r="AC172" s="700"/>
      <c r="AD172" s="770"/>
      <c r="AE172" s="770"/>
      <c r="AF172" s="770"/>
      <c r="AG172" s="770"/>
      <c r="AH172" s="770"/>
      <c r="AI172" s="770"/>
      <c r="AJ172" s="771"/>
      <c r="AK172" s="771"/>
      <c r="AL172" s="771"/>
      <c r="AM172" s="771"/>
    </row>
    <row r="173" spans="1:39" ht="21">
      <c r="A173" s="613"/>
      <c r="B173" s="540"/>
      <c r="C173" s="572" t="s">
        <v>28</v>
      </c>
      <c r="D173" s="932">
        <v>600</v>
      </c>
      <c r="E173" s="880">
        <f t="shared" si="37"/>
        <v>2041</v>
      </c>
      <c r="F173" s="895">
        <v>167</v>
      </c>
      <c r="G173" s="890">
        <f t="shared" si="40"/>
        <v>692</v>
      </c>
      <c r="H173" s="546">
        <f>SUM('[1]month'!H173)</f>
        <v>347</v>
      </c>
      <c r="I173" s="546">
        <f>SUM('[2]month'!I173)</f>
        <v>303</v>
      </c>
      <c r="J173" s="546">
        <f>SUM('[3]month'!J173)</f>
        <v>42</v>
      </c>
      <c r="K173" s="895">
        <v>105</v>
      </c>
      <c r="L173" s="890">
        <f t="shared" si="41"/>
        <v>435</v>
      </c>
      <c r="M173" s="546">
        <f>SUM('[10]month'!M173)</f>
        <v>136</v>
      </c>
      <c r="N173" s="546">
        <f>SUM('[11]month'!N173)</f>
        <v>67</v>
      </c>
      <c r="O173" s="546">
        <f>SUM('[12]month'!O173)</f>
        <v>232</v>
      </c>
      <c r="P173" s="894">
        <v>150</v>
      </c>
      <c r="Q173" s="890">
        <f t="shared" si="42"/>
        <v>304</v>
      </c>
      <c r="R173" s="546">
        <f>SUM('[25]month'!R173)</f>
        <v>122</v>
      </c>
      <c r="S173" s="546">
        <f>SUM('[26]month'!S173)</f>
        <v>123</v>
      </c>
      <c r="T173" s="546">
        <f>SUM('[27]month'!T173)</f>
        <v>59</v>
      </c>
      <c r="U173" s="895">
        <v>178</v>
      </c>
      <c r="V173" s="890">
        <f t="shared" si="43"/>
        <v>610</v>
      </c>
      <c r="W173" s="546">
        <f>SUM('[28]month'!W173)</f>
        <v>373</v>
      </c>
      <c r="X173" s="546">
        <f>SUM('[29]month'!X173)</f>
        <v>92</v>
      </c>
      <c r="Y173" s="546">
        <f>SUM('[30]month'!Y173)</f>
        <v>145</v>
      </c>
      <c r="Z173" s="566" t="s">
        <v>360</v>
      </c>
      <c r="AA173" s="603"/>
      <c r="AB173" s="706" t="s">
        <v>350</v>
      </c>
      <c r="AC173" s="700"/>
      <c r="AD173" s="770"/>
      <c r="AE173" s="770"/>
      <c r="AF173" s="770"/>
      <c r="AG173" s="770"/>
      <c r="AH173" s="770"/>
      <c r="AI173" s="770"/>
      <c r="AJ173" s="771"/>
      <c r="AK173" s="771"/>
      <c r="AL173" s="771"/>
      <c r="AM173" s="771"/>
    </row>
    <row r="174" spans="1:39" ht="21">
      <c r="A174" s="613"/>
      <c r="B174" s="540" t="s">
        <v>289</v>
      </c>
      <c r="C174" s="572" t="s">
        <v>285</v>
      </c>
      <c r="D174" s="932">
        <v>1</v>
      </c>
      <c r="E174" s="880">
        <f t="shared" si="37"/>
        <v>9</v>
      </c>
      <c r="F174" s="895">
        <v>0</v>
      </c>
      <c r="G174" s="890">
        <f t="shared" si="40"/>
        <v>0</v>
      </c>
      <c r="H174" s="546">
        <f>SUM('[1]month'!H174)</f>
        <v>0</v>
      </c>
      <c r="I174" s="546">
        <f>SUM('[2]month'!I174)</f>
        <v>0</v>
      </c>
      <c r="J174" s="546">
        <f>SUM('[3]month'!J174)</f>
        <v>0</v>
      </c>
      <c r="K174" s="895">
        <v>0</v>
      </c>
      <c r="L174" s="890">
        <f t="shared" si="41"/>
        <v>0</v>
      </c>
      <c r="M174" s="546">
        <f>SUM('[10]month'!M174)</f>
        <v>0</v>
      </c>
      <c r="N174" s="546">
        <f>SUM('[11]month'!N174)</f>
        <v>0</v>
      </c>
      <c r="O174" s="546">
        <f>SUM('[12]month'!O174)</f>
        <v>0</v>
      </c>
      <c r="P174" s="894">
        <v>1</v>
      </c>
      <c r="Q174" s="890">
        <f t="shared" si="42"/>
        <v>7</v>
      </c>
      <c r="R174" s="546">
        <f>SUM('[25]month'!R174)</f>
        <v>0</v>
      </c>
      <c r="S174" s="546">
        <f>SUM('[26]month'!S174)</f>
        <v>0</v>
      </c>
      <c r="T174" s="546">
        <f>SUM('[27]month'!T174)</f>
        <v>7</v>
      </c>
      <c r="U174" s="895">
        <v>0</v>
      </c>
      <c r="V174" s="890">
        <f t="shared" si="43"/>
        <v>2</v>
      </c>
      <c r="W174" s="546">
        <f>SUM('[28]month'!W174)</f>
        <v>2</v>
      </c>
      <c r="X174" s="546">
        <f>SUM('[29]month'!X174)</f>
        <v>0</v>
      </c>
      <c r="Y174" s="546">
        <f>SUM('[30]month'!Y174)</f>
        <v>0</v>
      </c>
      <c r="Z174" s="566" t="s">
        <v>360</v>
      </c>
      <c r="AA174" s="603"/>
      <c r="AB174" s="706" t="s">
        <v>350</v>
      </c>
      <c r="AC174" s="700"/>
      <c r="AD174" s="770"/>
      <c r="AE174" s="770"/>
      <c r="AF174" s="770"/>
      <c r="AG174" s="770"/>
      <c r="AH174" s="770"/>
      <c r="AI174" s="770"/>
      <c r="AJ174" s="771"/>
      <c r="AK174" s="771"/>
      <c r="AL174" s="771"/>
      <c r="AM174" s="771"/>
    </row>
    <row r="175" spans="1:39" ht="21">
      <c r="A175" s="613"/>
      <c r="B175" s="540"/>
      <c r="C175" s="572" t="s">
        <v>28</v>
      </c>
      <c r="D175" s="932">
        <v>1850</v>
      </c>
      <c r="E175" s="880">
        <f t="shared" si="37"/>
        <v>2327</v>
      </c>
      <c r="F175" s="895">
        <v>0</v>
      </c>
      <c r="G175" s="890">
        <f t="shared" si="40"/>
        <v>0</v>
      </c>
      <c r="H175" s="546">
        <f>SUM('[1]month'!H175)</f>
        <v>0</v>
      </c>
      <c r="I175" s="546">
        <f>SUM('[2]month'!I175)</f>
        <v>0</v>
      </c>
      <c r="J175" s="546">
        <f>SUM('[3]month'!J175)</f>
        <v>0</v>
      </c>
      <c r="K175" s="895">
        <v>0</v>
      </c>
      <c r="L175" s="890">
        <f t="shared" si="41"/>
        <v>0</v>
      </c>
      <c r="M175" s="546">
        <f>SUM('[10]month'!M175)</f>
        <v>0</v>
      </c>
      <c r="N175" s="546">
        <f>SUM('[11]month'!N175)</f>
        <v>0</v>
      </c>
      <c r="O175" s="546">
        <f>SUM('[12]month'!O175)</f>
        <v>0</v>
      </c>
      <c r="P175" s="894">
        <v>1850</v>
      </c>
      <c r="Q175" s="890">
        <f t="shared" si="42"/>
        <v>1957</v>
      </c>
      <c r="R175" s="546">
        <f>SUM('[25]month'!R175)</f>
        <v>0</v>
      </c>
      <c r="S175" s="546">
        <f>SUM('[26]month'!S175)</f>
        <v>0</v>
      </c>
      <c r="T175" s="546">
        <f>SUM('[27]month'!T175)</f>
        <v>1957</v>
      </c>
      <c r="U175" s="895">
        <v>0</v>
      </c>
      <c r="V175" s="890">
        <f t="shared" si="43"/>
        <v>370</v>
      </c>
      <c r="W175" s="546">
        <f>SUM('[28]month'!W175)</f>
        <v>370</v>
      </c>
      <c r="X175" s="546">
        <f>SUM('[29]month'!X175)</f>
        <v>0</v>
      </c>
      <c r="Y175" s="546">
        <f>SUM('[30]month'!Y175)</f>
        <v>0</v>
      </c>
      <c r="Z175" s="566" t="s">
        <v>360</v>
      </c>
      <c r="AA175" s="603"/>
      <c r="AB175" s="706" t="s">
        <v>350</v>
      </c>
      <c r="AC175" s="700"/>
      <c r="AD175" s="770"/>
      <c r="AE175" s="770"/>
      <c r="AF175" s="770"/>
      <c r="AG175" s="770"/>
      <c r="AH175" s="770"/>
      <c r="AI175" s="770"/>
      <c r="AJ175" s="771"/>
      <c r="AK175" s="771"/>
      <c r="AL175" s="771"/>
      <c r="AM175" s="771"/>
    </row>
    <row r="176" spans="1:39" ht="21">
      <c r="A176" s="590"/>
      <c r="B176" s="604" t="s">
        <v>159</v>
      </c>
      <c r="C176" s="592"/>
      <c r="D176" s="927"/>
      <c r="E176" s="917"/>
      <c r="F176" s="919"/>
      <c r="G176" s="919"/>
      <c r="H176" s="919"/>
      <c r="I176" s="919"/>
      <c r="J176" s="919"/>
      <c r="K176" s="919"/>
      <c r="L176" s="919"/>
      <c r="M176" s="919"/>
      <c r="N176" s="919"/>
      <c r="O176" s="919"/>
      <c r="P176" s="919"/>
      <c r="Q176" s="919"/>
      <c r="R176" s="919"/>
      <c r="S176" s="919"/>
      <c r="T176" s="919"/>
      <c r="U176" s="919"/>
      <c r="V176" s="919"/>
      <c r="W176" s="919"/>
      <c r="X176" s="919"/>
      <c r="Y176" s="919"/>
      <c r="Z176" s="566"/>
      <c r="AA176" s="603"/>
      <c r="AB176" s="706" t="s">
        <v>340</v>
      </c>
      <c r="AC176" s="700"/>
      <c r="AD176" s="770"/>
      <c r="AE176" s="770"/>
      <c r="AF176" s="770"/>
      <c r="AG176" s="770"/>
      <c r="AH176" s="770"/>
      <c r="AI176" s="770"/>
      <c r="AJ176" s="771"/>
      <c r="AK176" s="771"/>
      <c r="AL176" s="771"/>
      <c r="AM176" s="771"/>
    </row>
    <row r="177" spans="1:39" ht="33">
      <c r="A177" s="590"/>
      <c r="B177" s="593" t="s">
        <v>290</v>
      </c>
      <c r="C177" s="594" t="s">
        <v>53</v>
      </c>
      <c r="D177" s="923">
        <v>2</v>
      </c>
      <c r="E177" s="880">
        <f t="shared" si="37"/>
        <v>1</v>
      </c>
      <c r="F177" s="632">
        <f aca="true" t="shared" si="44" ref="F177:Y177">SUM(F179,F181)</f>
        <v>0</v>
      </c>
      <c r="G177" s="884">
        <f t="shared" si="44"/>
        <v>0</v>
      </c>
      <c r="H177" s="930">
        <f t="shared" si="44"/>
        <v>0</v>
      </c>
      <c r="I177" s="930">
        <f t="shared" si="44"/>
        <v>0</v>
      </c>
      <c r="J177" s="930">
        <f t="shared" si="44"/>
        <v>0</v>
      </c>
      <c r="K177" s="632">
        <f t="shared" si="44"/>
        <v>0</v>
      </c>
      <c r="L177" s="884">
        <f t="shared" si="44"/>
        <v>0</v>
      </c>
      <c r="M177" s="930">
        <f t="shared" si="44"/>
        <v>0</v>
      </c>
      <c r="N177" s="930">
        <f t="shared" si="44"/>
        <v>0</v>
      </c>
      <c r="O177" s="930">
        <f t="shared" si="44"/>
        <v>0</v>
      </c>
      <c r="P177" s="632">
        <f t="shared" si="44"/>
        <v>1</v>
      </c>
      <c r="Q177" s="884">
        <f t="shared" si="44"/>
        <v>1</v>
      </c>
      <c r="R177" s="930">
        <f t="shared" si="44"/>
        <v>0</v>
      </c>
      <c r="S177" s="930">
        <f t="shared" si="44"/>
        <v>0</v>
      </c>
      <c r="T177" s="930">
        <f t="shared" si="44"/>
        <v>1</v>
      </c>
      <c r="U177" s="632">
        <f t="shared" si="44"/>
        <v>0</v>
      </c>
      <c r="V177" s="884">
        <f t="shared" si="44"/>
        <v>0</v>
      </c>
      <c r="W177" s="930">
        <f t="shared" si="44"/>
        <v>0</v>
      </c>
      <c r="X177" s="930">
        <f t="shared" si="44"/>
        <v>0</v>
      </c>
      <c r="Y177" s="930">
        <f t="shared" si="44"/>
        <v>0</v>
      </c>
      <c r="Z177" s="566"/>
      <c r="AA177" s="603" t="s">
        <v>417</v>
      </c>
      <c r="AB177" s="706" t="s">
        <v>340</v>
      </c>
      <c r="AC177" s="700"/>
      <c r="AD177" s="770"/>
      <c r="AE177" s="770"/>
      <c r="AF177" s="770"/>
      <c r="AG177" s="770"/>
      <c r="AH177" s="770"/>
      <c r="AI177" s="770"/>
      <c r="AJ177" s="771"/>
      <c r="AK177" s="771"/>
      <c r="AL177" s="771"/>
      <c r="AM177" s="771"/>
    </row>
    <row r="178" spans="1:39" ht="33">
      <c r="A178" s="590"/>
      <c r="B178" s="829"/>
      <c r="C178" s="830" t="s">
        <v>35</v>
      </c>
      <c r="D178" s="947"/>
      <c r="E178" s="948"/>
      <c r="F178" s="949"/>
      <c r="G178" s="949"/>
      <c r="H178" s="949"/>
      <c r="I178" s="949"/>
      <c r="J178" s="949"/>
      <c r="K178" s="949"/>
      <c r="L178" s="949"/>
      <c r="M178" s="949"/>
      <c r="N178" s="949"/>
      <c r="O178" s="949"/>
      <c r="P178" s="949"/>
      <c r="Q178" s="949"/>
      <c r="R178" s="949"/>
      <c r="S178" s="949"/>
      <c r="T178" s="949"/>
      <c r="U178" s="949"/>
      <c r="V178" s="949"/>
      <c r="W178" s="949"/>
      <c r="X178" s="949"/>
      <c r="Y178" s="949"/>
      <c r="Z178" s="831"/>
      <c r="AA178" s="603" t="s">
        <v>418</v>
      </c>
      <c r="AB178" s="706" t="s">
        <v>340</v>
      </c>
      <c r="AC178" s="700"/>
      <c r="AD178" s="770"/>
      <c r="AE178" s="770"/>
      <c r="AF178" s="770"/>
      <c r="AG178" s="770"/>
      <c r="AH178" s="770"/>
      <c r="AI178" s="770"/>
      <c r="AJ178" s="771"/>
      <c r="AK178" s="771"/>
      <c r="AL178" s="771"/>
      <c r="AM178" s="771"/>
    </row>
    <row r="179" spans="1:39" ht="33">
      <c r="A179" s="613"/>
      <c r="B179" s="826" t="s">
        <v>526</v>
      </c>
      <c r="C179" s="827" t="s">
        <v>53</v>
      </c>
      <c r="D179" s="950">
        <v>1</v>
      </c>
      <c r="E179" s="951">
        <f t="shared" si="37"/>
        <v>1</v>
      </c>
      <c r="F179" s="952">
        <v>0</v>
      </c>
      <c r="G179" s="896">
        <f>SUM(H179:J179)</f>
        <v>0</v>
      </c>
      <c r="H179" s="546">
        <f>SUM('[1]month'!H179)</f>
        <v>0</v>
      </c>
      <c r="I179" s="546">
        <f>SUM('[2]month'!I179)</f>
        <v>0</v>
      </c>
      <c r="J179" s="546">
        <f>SUM('[3]month'!J179)</f>
        <v>0</v>
      </c>
      <c r="K179" s="952">
        <v>0</v>
      </c>
      <c r="L179" s="896">
        <f>SUM(M179:O179)</f>
        <v>0</v>
      </c>
      <c r="M179" s="546">
        <f>SUM('[10]month'!M179)</f>
        <v>0</v>
      </c>
      <c r="N179" s="546">
        <f>SUM('[11]month'!N179)</f>
        <v>0</v>
      </c>
      <c r="O179" s="546">
        <f>SUM('[12]month'!O179)</f>
        <v>0</v>
      </c>
      <c r="P179" s="952">
        <v>1</v>
      </c>
      <c r="Q179" s="896">
        <f>SUM(R179:T179)</f>
        <v>1</v>
      </c>
      <c r="R179" s="546">
        <f>SUM('[25]month'!R179)</f>
        <v>0</v>
      </c>
      <c r="S179" s="546">
        <f>SUM('[26]month'!S179)</f>
        <v>0</v>
      </c>
      <c r="T179" s="546">
        <f>SUM('[27]month'!T179)</f>
        <v>1</v>
      </c>
      <c r="U179" s="952">
        <v>0</v>
      </c>
      <c r="V179" s="896">
        <f>SUM(W179:Y179)</f>
        <v>0</v>
      </c>
      <c r="W179" s="546">
        <f>SUM('[28]month'!W179)</f>
        <v>0</v>
      </c>
      <c r="X179" s="546">
        <f>SUM('[29]month'!X179)</f>
        <v>0</v>
      </c>
      <c r="Y179" s="546">
        <f>SUM('[30]month'!Y179)</f>
        <v>0</v>
      </c>
      <c r="Z179" s="828" t="s">
        <v>360</v>
      </c>
      <c r="AA179" s="603"/>
      <c r="AB179" s="706" t="s">
        <v>350</v>
      </c>
      <c r="AC179" s="700"/>
      <c r="AD179" s="770"/>
      <c r="AE179" s="770"/>
      <c r="AF179" s="770"/>
      <c r="AG179" s="770"/>
      <c r="AH179" s="770"/>
      <c r="AI179" s="770"/>
      <c r="AJ179" s="771"/>
      <c r="AK179" s="771"/>
      <c r="AL179" s="771"/>
      <c r="AM179" s="771"/>
    </row>
    <row r="180" spans="1:39" ht="21">
      <c r="A180" s="590"/>
      <c r="B180" s="604" t="s">
        <v>416</v>
      </c>
      <c r="C180" s="592"/>
      <c r="D180" s="897"/>
      <c r="E180" s="917"/>
      <c r="F180" s="898"/>
      <c r="G180" s="898"/>
      <c r="H180" s="898"/>
      <c r="I180" s="898"/>
      <c r="J180" s="898"/>
      <c r="K180" s="898"/>
      <c r="L180" s="898"/>
      <c r="M180" s="898"/>
      <c r="N180" s="898"/>
      <c r="O180" s="898"/>
      <c r="P180" s="898"/>
      <c r="Q180" s="898"/>
      <c r="R180" s="898"/>
      <c r="S180" s="898"/>
      <c r="T180" s="898"/>
      <c r="U180" s="898"/>
      <c r="V180" s="898"/>
      <c r="W180" s="898"/>
      <c r="X180" s="898"/>
      <c r="Y180" s="898"/>
      <c r="Z180" s="566"/>
      <c r="AA180" s="603"/>
      <c r="AB180" s="706"/>
      <c r="AC180" s="700"/>
      <c r="AD180" s="770"/>
      <c r="AE180" s="770"/>
      <c r="AF180" s="770"/>
      <c r="AG180" s="770"/>
      <c r="AH180" s="770"/>
      <c r="AI180" s="770"/>
      <c r="AJ180" s="771"/>
      <c r="AK180" s="771"/>
      <c r="AL180" s="771"/>
      <c r="AM180" s="771"/>
    </row>
    <row r="181" spans="1:39" ht="33">
      <c r="A181" s="590"/>
      <c r="B181" s="604" t="s">
        <v>236</v>
      </c>
      <c r="C181" s="592" t="s">
        <v>53</v>
      </c>
      <c r="D181" s="927">
        <v>1</v>
      </c>
      <c r="E181" s="917"/>
      <c r="F181" s="919"/>
      <c r="G181" s="877"/>
      <c r="H181" s="919"/>
      <c r="I181" s="919"/>
      <c r="J181" s="919"/>
      <c r="K181" s="919"/>
      <c r="L181" s="877"/>
      <c r="M181" s="919"/>
      <c r="N181" s="919"/>
      <c r="O181" s="919"/>
      <c r="P181" s="919"/>
      <c r="Q181" s="877"/>
      <c r="R181" s="919"/>
      <c r="S181" s="919"/>
      <c r="T181" s="919"/>
      <c r="U181" s="919"/>
      <c r="V181" s="877"/>
      <c r="W181" s="919"/>
      <c r="X181" s="919"/>
      <c r="Y181" s="919"/>
      <c r="Z181" s="566" t="s">
        <v>356</v>
      </c>
      <c r="AA181" s="603"/>
      <c r="AB181" s="706" t="s">
        <v>350</v>
      </c>
      <c r="AC181" s="700"/>
      <c r="AD181" s="770"/>
      <c r="AE181" s="770"/>
      <c r="AF181" s="770"/>
      <c r="AG181" s="770"/>
      <c r="AH181" s="770"/>
      <c r="AI181" s="770"/>
      <c r="AJ181" s="771"/>
      <c r="AK181" s="771"/>
      <c r="AL181" s="771"/>
      <c r="AM181" s="771"/>
    </row>
    <row r="182" spans="1:39" ht="37.5">
      <c r="A182" s="590"/>
      <c r="B182" s="604" t="s">
        <v>235</v>
      </c>
      <c r="C182" s="592" t="s">
        <v>35</v>
      </c>
      <c r="D182" s="927">
        <v>1</v>
      </c>
      <c r="E182" s="917"/>
      <c r="F182" s="919"/>
      <c r="G182" s="877"/>
      <c r="H182" s="919"/>
      <c r="I182" s="919"/>
      <c r="J182" s="919"/>
      <c r="K182" s="919"/>
      <c r="L182" s="877"/>
      <c r="M182" s="919"/>
      <c r="N182" s="919"/>
      <c r="O182" s="919"/>
      <c r="P182" s="919"/>
      <c r="Q182" s="877"/>
      <c r="R182" s="919"/>
      <c r="S182" s="919"/>
      <c r="T182" s="919"/>
      <c r="U182" s="919"/>
      <c r="V182" s="877"/>
      <c r="W182" s="919"/>
      <c r="X182" s="919"/>
      <c r="Y182" s="919"/>
      <c r="Z182" s="566" t="s">
        <v>356</v>
      </c>
      <c r="AA182" s="603"/>
      <c r="AB182" s="706" t="s">
        <v>348</v>
      </c>
      <c r="AC182" s="700"/>
      <c r="AD182" s="770"/>
      <c r="AE182" s="770"/>
      <c r="AF182" s="770"/>
      <c r="AG182" s="770"/>
      <c r="AH182" s="770"/>
      <c r="AI182" s="770"/>
      <c r="AJ182" s="771"/>
      <c r="AK182" s="771"/>
      <c r="AL182" s="771"/>
      <c r="AM182" s="771"/>
    </row>
    <row r="183" spans="1:39" ht="56.25">
      <c r="A183" s="590"/>
      <c r="B183" s="593" t="s">
        <v>419</v>
      </c>
      <c r="C183" s="594" t="s">
        <v>35</v>
      </c>
      <c r="D183" s="923">
        <v>58</v>
      </c>
      <c r="E183" s="880">
        <f t="shared" si="37"/>
        <v>94</v>
      </c>
      <c r="F183" s="632">
        <f aca="true" t="shared" si="45" ref="F183:Y183">SUM(F185,F186,F187)</f>
        <v>14</v>
      </c>
      <c r="G183" s="884">
        <f t="shared" si="45"/>
        <v>20</v>
      </c>
      <c r="H183" s="930">
        <f t="shared" si="45"/>
        <v>6</v>
      </c>
      <c r="I183" s="930">
        <f t="shared" si="45"/>
        <v>6</v>
      </c>
      <c r="J183" s="930">
        <f t="shared" si="45"/>
        <v>8</v>
      </c>
      <c r="K183" s="632">
        <f t="shared" si="45"/>
        <v>15</v>
      </c>
      <c r="L183" s="884">
        <f t="shared" si="45"/>
        <v>26</v>
      </c>
      <c r="M183" s="930">
        <f t="shared" si="45"/>
        <v>8</v>
      </c>
      <c r="N183" s="930">
        <f t="shared" si="45"/>
        <v>9</v>
      </c>
      <c r="O183" s="930">
        <f t="shared" si="45"/>
        <v>9</v>
      </c>
      <c r="P183" s="632">
        <f t="shared" si="45"/>
        <v>15</v>
      </c>
      <c r="Q183" s="884">
        <f t="shared" si="45"/>
        <v>23</v>
      </c>
      <c r="R183" s="930">
        <f t="shared" si="45"/>
        <v>7</v>
      </c>
      <c r="S183" s="930">
        <f t="shared" si="45"/>
        <v>9</v>
      </c>
      <c r="T183" s="930">
        <f t="shared" si="45"/>
        <v>7</v>
      </c>
      <c r="U183" s="632">
        <f t="shared" si="45"/>
        <v>14</v>
      </c>
      <c r="V183" s="884">
        <f t="shared" si="45"/>
        <v>25</v>
      </c>
      <c r="W183" s="930">
        <f t="shared" si="45"/>
        <v>8</v>
      </c>
      <c r="X183" s="930">
        <f t="shared" si="45"/>
        <v>5</v>
      </c>
      <c r="Y183" s="930">
        <f t="shared" si="45"/>
        <v>12</v>
      </c>
      <c r="Z183" s="566"/>
      <c r="AA183" s="618" t="s">
        <v>420</v>
      </c>
      <c r="AB183" s="706" t="s">
        <v>344</v>
      </c>
      <c r="AC183" s="700"/>
      <c r="AD183" s="770"/>
      <c r="AE183" s="770"/>
      <c r="AF183" s="770"/>
      <c r="AG183" s="770"/>
      <c r="AH183" s="770"/>
      <c r="AI183" s="770"/>
      <c r="AJ183" s="771"/>
      <c r="AK183" s="771"/>
      <c r="AL183" s="771"/>
      <c r="AM183" s="771"/>
    </row>
    <row r="184" spans="1:39" ht="21">
      <c r="A184" s="590"/>
      <c r="B184" s="596"/>
      <c r="C184" s="597" t="s">
        <v>28</v>
      </c>
      <c r="D184" s="923">
        <v>600</v>
      </c>
      <c r="E184" s="880">
        <f t="shared" si="37"/>
        <v>99</v>
      </c>
      <c r="F184" s="632">
        <f aca="true" t="shared" si="46" ref="F184:Y184">SUM(F188,F191)</f>
        <v>120</v>
      </c>
      <c r="G184" s="884">
        <f t="shared" si="46"/>
        <v>9</v>
      </c>
      <c r="H184" s="931">
        <f t="shared" si="46"/>
        <v>9</v>
      </c>
      <c r="I184" s="931">
        <f t="shared" si="46"/>
        <v>0</v>
      </c>
      <c r="J184" s="931">
        <f t="shared" si="46"/>
        <v>0</v>
      </c>
      <c r="K184" s="632">
        <f t="shared" si="46"/>
        <v>180</v>
      </c>
      <c r="L184" s="884">
        <f t="shared" si="46"/>
        <v>8</v>
      </c>
      <c r="M184" s="931">
        <f t="shared" si="46"/>
        <v>0</v>
      </c>
      <c r="N184" s="931">
        <f t="shared" si="46"/>
        <v>8</v>
      </c>
      <c r="O184" s="931">
        <f t="shared" si="46"/>
        <v>0</v>
      </c>
      <c r="P184" s="632">
        <f t="shared" si="46"/>
        <v>130</v>
      </c>
      <c r="Q184" s="884">
        <f t="shared" si="46"/>
        <v>14</v>
      </c>
      <c r="R184" s="931">
        <f t="shared" si="46"/>
        <v>0</v>
      </c>
      <c r="S184" s="931">
        <f t="shared" si="46"/>
        <v>14</v>
      </c>
      <c r="T184" s="931">
        <f t="shared" si="46"/>
        <v>0</v>
      </c>
      <c r="U184" s="632">
        <f t="shared" si="46"/>
        <v>170</v>
      </c>
      <c r="V184" s="884">
        <f t="shared" si="46"/>
        <v>68</v>
      </c>
      <c r="W184" s="931">
        <f t="shared" si="46"/>
        <v>8</v>
      </c>
      <c r="X184" s="931">
        <f t="shared" si="46"/>
        <v>8</v>
      </c>
      <c r="Y184" s="931">
        <f t="shared" si="46"/>
        <v>52</v>
      </c>
      <c r="Z184" s="566"/>
      <c r="AA184" s="618" t="s">
        <v>421</v>
      </c>
      <c r="AB184" s="706" t="s">
        <v>352</v>
      </c>
      <c r="AC184" s="700"/>
      <c r="AD184" s="770"/>
      <c r="AE184" s="770"/>
      <c r="AF184" s="770"/>
      <c r="AG184" s="770"/>
      <c r="AH184" s="770"/>
      <c r="AI184" s="770"/>
      <c r="AJ184" s="771"/>
      <c r="AK184" s="771"/>
      <c r="AL184" s="771"/>
      <c r="AM184" s="771"/>
    </row>
    <row r="185" spans="1:39" ht="33">
      <c r="A185" s="613"/>
      <c r="B185" s="598" t="s">
        <v>527</v>
      </c>
      <c r="C185" s="599" t="s">
        <v>35</v>
      </c>
      <c r="D185" s="923">
        <v>36</v>
      </c>
      <c r="E185" s="880">
        <f t="shared" si="37"/>
        <v>59</v>
      </c>
      <c r="F185" s="632">
        <v>9</v>
      </c>
      <c r="G185" s="890">
        <f aca="true" t="shared" si="47" ref="G185:G191">SUM(H185:J185)</f>
        <v>12</v>
      </c>
      <c r="H185" s="546">
        <f>SUM('[1]month'!H185)</f>
        <v>3</v>
      </c>
      <c r="I185" s="546">
        <f>SUM('[2]month'!I185)</f>
        <v>4</v>
      </c>
      <c r="J185" s="546">
        <f>SUM('[3]month'!J185)</f>
        <v>5</v>
      </c>
      <c r="K185" s="632">
        <v>9</v>
      </c>
      <c r="L185" s="890">
        <f aca="true" t="shared" si="48" ref="L185:L191">SUM(M185:O185)</f>
        <v>17</v>
      </c>
      <c r="M185" s="546">
        <f>SUM('[10]month'!M185)</f>
        <v>5</v>
      </c>
      <c r="N185" s="546">
        <f>SUM('[11]month'!N185)</f>
        <v>6</v>
      </c>
      <c r="O185" s="546">
        <f>SUM('[12]month'!O185)</f>
        <v>6</v>
      </c>
      <c r="P185" s="632">
        <v>9</v>
      </c>
      <c r="Q185" s="890">
        <f aca="true" t="shared" si="49" ref="Q185:Q191">SUM(R185:T185)</f>
        <v>15</v>
      </c>
      <c r="R185" s="546">
        <f>SUM('[25]month'!R185)</f>
        <v>5</v>
      </c>
      <c r="S185" s="546">
        <f>SUM('[26]month'!S185)</f>
        <v>6</v>
      </c>
      <c r="T185" s="546">
        <f>SUM('[27]month'!T185)</f>
        <v>4</v>
      </c>
      <c r="U185" s="632">
        <v>9</v>
      </c>
      <c r="V185" s="890">
        <f aca="true" t="shared" si="50" ref="V185:V191">SUM(W185:Y185)</f>
        <v>15</v>
      </c>
      <c r="W185" s="546">
        <f>SUM('[28]month'!W185)</f>
        <v>5</v>
      </c>
      <c r="X185" s="546">
        <f>SUM('[29]month'!X185)</f>
        <v>2</v>
      </c>
      <c r="Y185" s="546">
        <f>SUM('[30]month'!Y185)</f>
        <v>8</v>
      </c>
      <c r="Z185" s="566" t="s">
        <v>360</v>
      </c>
      <c r="AA185" s="603"/>
      <c r="AB185" s="706" t="s">
        <v>350</v>
      </c>
      <c r="AC185" s="700"/>
      <c r="AD185" s="781"/>
      <c r="AE185" s="781"/>
      <c r="AF185" s="781"/>
      <c r="AG185" s="781"/>
      <c r="AH185" s="266"/>
      <c r="AI185" s="266"/>
      <c r="AJ185" s="266"/>
      <c r="AK185" s="267"/>
      <c r="AL185" s="267"/>
      <c r="AM185" s="267"/>
    </row>
    <row r="186" spans="1:39" ht="37.5">
      <c r="A186" s="600"/>
      <c r="B186" s="598" t="s">
        <v>528</v>
      </c>
      <c r="C186" s="599" t="s">
        <v>35</v>
      </c>
      <c r="D186" s="923">
        <v>12</v>
      </c>
      <c r="E186" s="880">
        <f t="shared" si="37"/>
        <v>12</v>
      </c>
      <c r="F186" s="632">
        <v>3</v>
      </c>
      <c r="G186" s="890">
        <f t="shared" si="47"/>
        <v>3</v>
      </c>
      <c r="H186" s="546">
        <f>SUM('[4]month'!H186)</f>
        <v>1</v>
      </c>
      <c r="I186" s="546">
        <f>SUM('[5]month'!I186)</f>
        <v>1</v>
      </c>
      <c r="J186" s="546">
        <f>SUM('[6]month'!J186)</f>
        <v>1</v>
      </c>
      <c r="K186" s="632">
        <v>3</v>
      </c>
      <c r="L186" s="890">
        <f t="shared" si="48"/>
        <v>3</v>
      </c>
      <c r="M186" s="546">
        <f>SUM('[13]month'!M186)</f>
        <v>1</v>
      </c>
      <c r="N186" s="546">
        <f>SUM('[14]month'!N186)</f>
        <v>1</v>
      </c>
      <c r="O186" s="546">
        <f>SUM('[15]month'!O186)</f>
        <v>1</v>
      </c>
      <c r="P186" s="632">
        <v>3</v>
      </c>
      <c r="Q186" s="890">
        <f t="shared" si="49"/>
        <v>3</v>
      </c>
      <c r="R186" s="546">
        <f>SUM('[22]month'!R186)</f>
        <v>1</v>
      </c>
      <c r="S186" s="546">
        <f>SUM('[23]month'!S186)</f>
        <v>1</v>
      </c>
      <c r="T186" s="546">
        <f>SUM('[24]month'!T186)</f>
        <v>1</v>
      </c>
      <c r="U186" s="632">
        <v>3</v>
      </c>
      <c r="V186" s="890">
        <f t="shared" si="50"/>
        <v>3</v>
      </c>
      <c r="W186" s="546">
        <f>SUM('[34]month'!W186)</f>
        <v>1</v>
      </c>
      <c r="X186" s="546">
        <f>SUM('[35]month'!X186)</f>
        <v>1</v>
      </c>
      <c r="Y186" s="546">
        <f>SUM('[36]month'!Y186)</f>
        <v>1</v>
      </c>
      <c r="Z186" s="566" t="s">
        <v>358</v>
      </c>
      <c r="AA186" s="603"/>
      <c r="AB186" s="706" t="s">
        <v>350</v>
      </c>
      <c r="AC186" s="700"/>
      <c r="AD186" s="782"/>
      <c r="AE186" s="782"/>
      <c r="AF186" s="782"/>
      <c r="AG186" s="782"/>
      <c r="AH186" s="782"/>
      <c r="AI186" s="782"/>
      <c r="AJ186" s="782"/>
      <c r="AK186" s="782"/>
      <c r="AL186" s="782"/>
      <c r="AM186" s="782"/>
    </row>
    <row r="187" spans="1:39" ht="21">
      <c r="A187" s="619"/>
      <c r="B187" s="540" t="s">
        <v>532</v>
      </c>
      <c r="C187" s="572" t="s">
        <v>35</v>
      </c>
      <c r="D187" s="932">
        <v>10</v>
      </c>
      <c r="E187" s="880">
        <f t="shared" si="37"/>
        <v>23</v>
      </c>
      <c r="F187" s="895">
        <v>2</v>
      </c>
      <c r="G187" s="890">
        <f t="shared" si="47"/>
        <v>5</v>
      </c>
      <c r="H187" s="891">
        <f>SUM('[7]month'!H187)</f>
        <v>2</v>
      </c>
      <c r="I187" s="891">
        <f>SUM('[8]month'!I187)</f>
        <v>1</v>
      </c>
      <c r="J187" s="891">
        <f>SUM('[9]month'!J187)</f>
        <v>2</v>
      </c>
      <c r="K187" s="895">
        <v>3</v>
      </c>
      <c r="L187" s="890">
        <f t="shared" si="48"/>
        <v>6</v>
      </c>
      <c r="M187" s="891">
        <f>SUM('[16]month'!M187)</f>
        <v>2</v>
      </c>
      <c r="N187" s="891">
        <f>SUM('[17]month'!N187)</f>
        <v>2</v>
      </c>
      <c r="O187" s="891">
        <f>SUM('[18]month'!O187)</f>
        <v>2</v>
      </c>
      <c r="P187" s="895">
        <v>3</v>
      </c>
      <c r="Q187" s="890">
        <f t="shared" si="49"/>
        <v>5</v>
      </c>
      <c r="R187" s="891">
        <f>SUM('[19]month'!R187)</f>
        <v>1</v>
      </c>
      <c r="S187" s="891">
        <f>SUM('[20]month'!S187)</f>
        <v>2</v>
      </c>
      <c r="T187" s="891">
        <f>SUM('[21]month'!T187)</f>
        <v>2</v>
      </c>
      <c r="U187" s="895">
        <v>2</v>
      </c>
      <c r="V187" s="890">
        <f t="shared" si="50"/>
        <v>7</v>
      </c>
      <c r="W187" s="891">
        <f>SUM('[31]month'!W187)</f>
        <v>2</v>
      </c>
      <c r="X187" s="891">
        <f>SUM('[32]month'!X187)</f>
        <v>2</v>
      </c>
      <c r="Y187" s="891">
        <f>SUM('[33]month'!Y187)</f>
        <v>3</v>
      </c>
      <c r="Z187" s="566" t="s">
        <v>359</v>
      </c>
      <c r="AA187" s="603"/>
      <c r="AB187" s="706" t="s">
        <v>350</v>
      </c>
      <c r="AC187" s="700"/>
      <c r="AD187" s="782"/>
      <c r="AE187" s="782"/>
      <c r="AF187" s="782"/>
      <c r="AG187" s="782"/>
      <c r="AH187" s="782"/>
      <c r="AI187" s="782"/>
      <c r="AJ187" s="782"/>
      <c r="AK187" s="782"/>
      <c r="AL187" s="782"/>
      <c r="AM187" s="782"/>
    </row>
    <row r="188" spans="1:39" ht="37.5">
      <c r="A188" s="619"/>
      <c r="B188" s="598" t="s">
        <v>529</v>
      </c>
      <c r="C188" s="599" t="s">
        <v>28</v>
      </c>
      <c r="D188" s="923">
        <v>100</v>
      </c>
      <c r="E188" s="880">
        <f t="shared" si="37"/>
        <v>99</v>
      </c>
      <c r="F188" s="632">
        <v>20</v>
      </c>
      <c r="G188" s="890">
        <f t="shared" si="47"/>
        <v>9</v>
      </c>
      <c r="H188" s="891">
        <f>SUM('[7]month'!H188)</f>
        <v>9</v>
      </c>
      <c r="I188" s="891">
        <f>SUM('[8]month'!I188)</f>
        <v>0</v>
      </c>
      <c r="J188" s="891">
        <f>SUM('[9]month'!J188)</f>
        <v>0</v>
      </c>
      <c r="K188" s="632">
        <v>30</v>
      </c>
      <c r="L188" s="890">
        <f t="shared" si="48"/>
        <v>8</v>
      </c>
      <c r="M188" s="891">
        <f>SUM('[16]month'!M188)</f>
        <v>0</v>
      </c>
      <c r="N188" s="891">
        <f>SUM('[17]month'!N188)</f>
        <v>8</v>
      </c>
      <c r="O188" s="891">
        <f>SUM('[18]month'!O188)</f>
        <v>0</v>
      </c>
      <c r="P188" s="632">
        <v>30</v>
      </c>
      <c r="Q188" s="890">
        <f t="shared" si="49"/>
        <v>14</v>
      </c>
      <c r="R188" s="891">
        <f>SUM('[19]month'!R188)</f>
        <v>0</v>
      </c>
      <c r="S188" s="891">
        <f>SUM('[20]month'!S188)</f>
        <v>14</v>
      </c>
      <c r="T188" s="891">
        <f>SUM('[21]month'!T188)</f>
        <v>0</v>
      </c>
      <c r="U188" s="632">
        <v>20</v>
      </c>
      <c r="V188" s="890">
        <f t="shared" si="50"/>
        <v>68</v>
      </c>
      <c r="W188" s="891">
        <f>SUM('[31]month'!W188)</f>
        <v>8</v>
      </c>
      <c r="X188" s="891">
        <f>SUM('[32]month'!X188)</f>
        <v>8</v>
      </c>
      <c r="Y188" s="891">
        <f>SUM('[33]month'!Y188)</f>
        <v>52</v>
      </c>
      <c r="Z188" s="566" t="s">
        <v>359</v>
      </c>
      <c r="AA188" s="603"/>
      <c r="AB188" s="706" t="s">
        <v>349</v>
      </c>
      <c r="AC188" s="700"/>
      <c r="AD188" s="781"/>
      <c r="AE188" s="781"/>
      <c r="AF188" s="781"/>
      <c r="AG188" s="781"/>
      <c r="AH188" s="266"/>
      <c r="AI188" s="266"/>
      <c r="AJ188" s="266"/>
      <c r="AK188" s="267"/>
      <c r="AL188" s="267"/>
      <c r="AM188" s="267"/>
    </row>
    <row r="189" spans="1:39" ht="21">
      <c r="A189" s="619"/>
      <c r="B189" s="540" t="s">
        <v>533</v>
      </c>
      <c r="C189" s="572" t="s">
        <v>35</v>
      </c>
      <c r="D189" s="932">
        <v>7</v>
      </c>
      <c r="E189" s="880">
        <f t="shared" si="37"/>
        <v>9</v>
      </c>
      <c r="F189" s="895">
        <v>2</v>
      </c>
      <c r="G189" s="890">
        <f t="shared" si="47"/>
        <v>3</v>
      </c>
      <c r="H189" s="891">
        <f>SUM('[7]month'!H189)</f>
        <v>1</v>
      </c>
      <c r="I189" s="891">
        <f>SUM('[8]month'!I189)</f>
        <v>1</v>
      </c>
      <c r="J189" s="891">
        <f>SUM('[9]month'!J189)</f>
        <v>1</v>
      </c>
      <c r="K189" s="895">
        <v>2</v>
      </c>
      <c r="L189" s="890">
        <f t="shared" si="48"/>
        <v>2</v>
      </c>
      <c r="M189" s="891">
        <f>SUM('[16]month'!M189)</f>
        <v>1</v>
      </c>
      <c r="N189" s="891">
        <f>SUM('[17]month'!N189)</f>
        <v>0</v>
      </c>
      <c r="O189" s="891">
        <f>SUM('[18]month'!O189)</f>
        <v>1</v>
      </c>
      <c r="P189" s="895">
        <v>1</v>
      </c>
      <c r="Q189" s="890">
        <f t="shared" si="49"/>
        <v>1</v>
      </c>
      <c r="R189" s="891">
        <f>SUM('[19]month'!R189)</f>
        <v>1</v>
      </c>
      <c r="S189" s="891">
        <f>SUM('[20]month'!S189)</f>
        <v>0</v>
      </c>
      <c r="T189" s="891">
        <f>SUM('[21]month'!T189)</f>
        <v>0</v>
      </c>
      <c r="U189" s="895">
        <v>2</v>
      </c>
      <c r="V189" s="890">
        <f t="shared" si="50"/>
        <v>3</v>
      </c>
      <c r="W189" s="891">
        <f>SUM('[31]month'!W189)</f>
        <v>1</v>
      </c>
      <c r="X189" s="891">
        <f>SUM('[32]month'!X189)</f>
        <v>1</v>
      </c>
      <c r="Y189" s="891">
        <f>SUM('[33]month'!Y189)</f>
        <v>1</v>
      </c>
      <c r="Z189" s="566" t="s">
        <v>359</v>
      </c>
      <c r="AA189" s="603"/>
      <c r="AB189" s="706" t="s">
        <v>350</v>
      </c>
      <c r="AC189" s="700"/>
      <c r="AD189" s="782"/>
      <c r="AE189" s="782"/>
      <c r="AF189" s="782"/>
      <c r="AG189" s="782"/>
      <c r="AH189" s="782"/>
      <c r="AI189" s="782"/>
      <c r="AJ189" s="782"/>
      <c r="AK189" s="782"/>
      <c r="AL189" s="782"/>
      <c r="AM189" s="782"/>
    </row>
    <row r="190" spans="1:39" ht="37.5">
      <c r="A190" s="619"/>
      <c r="B190" s="598" t="s">
        <v>529</v>
      </c>
      <c r="C190" s="599" t="s">
        <v>35</v>
      </c>
      <c r="D190" s="923">
        <v>8</v>
      </c>
      <c r="E190" s="880">
        <f t="shared" si="37"/>
        <v>12</v>
      </c>
      <c r="F190" s="632">
        <v>2</v>
      </c>
      <c r="G190" s="890">
        <f t="shared" si="47"/>
        <v>2</v>
      </c>
      <c r="H190" s="891">
        <f>SUM('[7]month'!H190)</f>
        <v>2</v>
      </c>
      <c r="I190" s="891">
        <f>SUM('[8]month'!I190)</f>
        <v>0</v>
      </c>
      <c r="J190" s="891">
        <f>SUM('[9]month'!J190)</f>
        <v>0</v>
      </c>
      <c r="K190" s="632">
        <v>2</v>
      </c>
      <c r="L190" s="890">
        <f t="shared" si="48"/>
        <v>2</v>
      </c>
      <c r="M190" s="891">
        <f>SUM('[16]month'!M190)</f>
        <v>0</v>
      </c>
      <c r="N190" s="891">
        <f>SUM('[17]month'!N190)</f>
        <v>2</v>
      </c>
      <c r="O190" s="891">
        <f>SUM('[18]month'!O190)</f>
        <v>0</v>
      </c>
      <c r="P190" s="632">
        <v>2</v>
      </c>
      <c r="Q190" s="890">
        <f t="shared" si="49"/>
        <v>2</v>
      </c>
      <c r="R190" s="891">
        <f>SUM('[19]month'!R190)</f>
        <v>0</v>
      </c>
      <c r="S190" s="891">
        <f>SUM('[20]month'!S190)</f>
        <v>2</v>
      </c>
      <c r="T190" s="891">
        <f>SUM('[21]month'!T190)</f>
        <v>0</v>
      </c>
      <c r="U190" s="632">
        <v>2</v>
      </c>
      <c r="V190" s="890">
        <f t="shared" si="50"/>
        <v>6</v>
      </c>
      <c r="W190" s="891">
        <f>SUM('[31]month'!W190)</f>
        <v>2</v>
      </c>
      <c r="X190" s="891">
        <f>SUM('[32]month'!X190)</f>
        <v>2</v>
      </c>
      <c r="Y190" s="891">
        <f>SUM('[33]month'!Y190)</f>
        <v>2</v>
      </c>
      <c r="Z190" s="566" t="s">
        <v>359</v>
      </c>
      <c r="AA190" s="603"/>
      <c r="AB190" s="706" t="s">
        <v>350</v>
      </c>
      <c r="AC190" s="700"/>
      <c r="AD190" s="781"/>
      <c r="AE190" s="781"/>
      <c r="AF190" s="781"/>
      <c r="AG190" s="781"/>
      <c r="AH190" s="266"/>
      <c r="AI190" s="266"/>
      <c r="AJ190" s="266"/>
      <c r="AK190" s="267"/>
      <c r="AL190" s="267"/>
      <c r="AM190" s="267"/>
    </row>
    <row r="191" spans="1:39" ht="37.5">
      <c r="A191" s="590"/>
      <c r="B191" s="604" t="s">
        <v>534</v>
      </c>
      <c r="C191" s="592" t="s">
        <v>28</v>
      </c>
      <c r="D191" s="927">
        <v>500</v>
      </c>
      <c r="E191" s="917">
        <f t="shared" si="37"/>
        <v>0</v>
      </c>
      <c r="F191" s="919">
        <v>100</v>
      </c>
      <c r="G191" s="877">
        <f t="shared" si="47"/>
        <v>0</v>
      </c>
      <c r="H191" s="919"/>
      <c r="I191" s="919"/>
      <c r="J191" s="919"/>
      <c r="K191" s="919">
        <v>150</v>
      </c>
      <c r="L191" s="877">
        <f t="shared" si="48"/>
        <v>0</v>
      </c>
      <c r="M191" s="919"/>
      <c r="N191" s="919"/>
      <c r="O191" s="919"/>
      <c r="P191" s="919">
        <v>100</v>
      </c>
      <c r="Q191" s="877">
        <f t="shared" si="49"/>
        <v>0</v>
      </c>
      <c r="R191" s="919"/>
      <c r="S191" s="919"/>
      <c r="T191" s="919"/>
      <c r="U191" s="919">
        <v>150</v>
      </c>
      <c r="V191" s="877">
        <f t="shared" si="50"/>
        <v>0</v>
      </c>
      <c r="W191" s="919"/>
      <c r="X191" s="919"/>
      <c r="Y191" s="919"/>
      <c r="Z191" s="566" t="s">
        <v>356</v>
      </c>
      <c r="AA191" s="603"/>
      <c r="AB191" s="706" t="s">
        <v>350</v>
      </c>
      <c r="AC191" s="700"/>
      <c r="AD191" s="783"/>
      <c r="AE191" s="784"/>
      <c r="AF191" s="783"/>
      <c r="AG191" s="783"/>
      <c r="AH191" s="783"/>
      <c r="AI191" s="785"/>
      <c r="AJ191" s="785"/>
      <c r="AK191" s="786"/>
      <c r="AL191" s="268"/>
      <c r="AM191" s="268"/>
    </row>
    <row r="192" spans="1:39" ht="56.25">
      <c r="A192" s="590"/>
      <c r="B192" s="611" t="s">
        <v>59</v>
      </c>
      <c r="C192" s="592"/>
      <c r="D192" s="927"/>
      <c r="E192" s="927"/>
      <c r="F192" s="919"/>
      <c r="G192" s="919"/>
      <c r="H192" s="919"/>
      <c r="I192" s="919"/>
      <c r="J192" s="919"/>
      <c r="K192" s="919"/>
      <c r="L192" s="919"/>
      <c r="M192" s="919"/>
      <c r="N192" s="919"/>
      <c r="O192" s="919"/>
      <c r="P192" s="919"/>
      <c r="Q192" s="919"/>
      <c r="R192" s="919"/>
      <c r="S192" s="919"/>
      <c r="T192" s="919"/>
      <c r="U192" s="919"/>
      <c r="V192" s="919"/>
      <c r="W192" s="919"/>
      <c r="X192" s="919"/>
      <c r="Y192" s="885"/>
      <c r="Z192" s="640"/>
      <c r="AA192" s="603"/>
      <c r="AB192" s="706"/>
      <c r="AC192" s="700"/>
      <c r="AD192" s="787"/>
      <c r="AE192" s="787"/>
      <c r="AF192" s="787"/>
      <c r="AG192" s="787"/>
      <c r="AH192" s="788"/>
      <c r="AI192" s="789"/>
      <c r="AJ192" s="789"/>
      <c r="AK192" s="789"/>
      <c r="AL192" s="789"/>
      <c r="AM192" s="789"/>
    </row>
    <row r="193" spans="1:39" ht="40.5" customHeight="1">
      <c r="A193" s="613"/>
      <c r="B193" s="614" t="s">
        <v>166</v>
      </c>
      <c r="C193" s="615" t="s">
        <v>28</v>
      </c>
      <c r="D193" s="923">
        <v>205</v>
      </c>
      <c r="E193" s="880">
        <f>SUM(G193,L193,Q193,V193)</f>
        <v>149</v>
      </c>
      <c r="F193" s="632"/>
      <c r="G193" s="884">
        <f>SUM(H193:J193)</f>
        <v>25</v>
      </c>
      <c r="H193" s="946">
        <f>SUM('[1]month'!H193)</f>
        <v>8</v>
      </c>
      <c r="I193" s="946">
        <f>SUM('[2]month'!I193)</f>
        <v>9</v>
      </c>
      <c r="J193" s="946">
        <f>SUM('[3]month'!J193)</f>
        <v>8</v>
      </c>
      <c r="K193" s="632"/>
      <c r="L193" s="884">
        <f>SUM(M193:O193)</f>
        <v>17</v>
      </c>
      <c r="M193" s="946">
        <f>SUM('[10]month'!M193)</f>
        <v>5</v>
      </c>
      <c r="N193" s="946">
        <f>SUM('[11]month'!N193)</f>
        <v>8</v>
      </c>
      <c r="O193" s="946">
        <f>SUM('[12]month'!O193)</f>
        <v>4</v>
      </c>
      <c r="P193" s="632"/>
      <c r="Q193" s="884">
        <f>SUM(R193:T193)</f>
        <v>60</v>
      </c>
      <c r="R193" s="946">
        <f>SUM('[25]month'!R193)</f>
        <v>17</v>
      </c>
      <c r="S193" s="946">
        <f>SUM('[26]month'!S193)</f>
        <v>25</v>
      </c>
      <c r="T193" s="946">
        <f>SUM('[27]month'!T193)</f>
        <v>18</v>
      </c>
      <c r="U193" s="632"/>
      <c r="V193" s="884">
        <f>SUM(W193:Y193)</f>
        <v>47</v>
      </c>
      <c r="W193" s="946">
        <f>SUM('[28]month'!W193)</f>
        <v>24</v>
      </c>
      <c r="X193" s="946">
        <f>SUM('[29]month'!X193)</f>
        <v>15</v>
      </c>
      <c r="Y193" s="946">
        <f>SUM('[30]month'!Y193)</f>
        <v>8</v>
      </c>
      <c r="Z193" s="639" t="s">
        <v>360</v>
      </c>
      <c r="AA193" s="603"/>
      <c r="AB193" s="712" t="s">
        <v>345</v>
      </c>
      <c r="AC193" s="790"/>
      <c r="AD193" s="791"/>
      <c r="AE193" s="792"/>
      <c r="AF193" s="792"/>
      <c r="AG193" s="791"/>
      <c r="AH193" s="791"/>
      <c r="AI193" s="793"/>
      <c r="AJ193" s="793"/>
      <c r="AK193" s="270"/>
      <c r="AL193" s="270"/>
      <c r="AM193" s="270"/>
    </row>
    <row r="194" spans="1:39" s="539" customFormat="1" ht="26.25" customHeight="1">
      <c r="A194" s="590"/>
      <c r="B194" s="604" t="s">
        <v>229</v>
      </c>
      <c r="C194" s="592" t="s">
        <v>42</v>
      </c>
      <c r="D194" s="927">
        <f>SUM(F194+K194+P194+U194)</f>
        <v>0</v>
      </c>
      <c r="E194" s="917"/>
      <c r="F194" s="919"/>
      <c r="G194" s="919"/>
      <c r="H194" s="919"/>
      <c r="I194" s="919"/>
      <c r="J194" s="919"/>
      <c r="K194" s="919"/>
      <c r="L194" s="919"/>
      <c r="M194" s="919"/>
      <c r="N194" s="919"/>
      <c r="O194" s="919"/>
      <c r="P194" s="919"/>
      <c r="Q194" s="919"/>
      <c r="R194" s="919"/>
      <c r="S194" s="919"/>
      <c r="T194" s="919"/>
      <c r="U194" s="919"/>
      <c r="V194" s="919"/>
      <c r="W194" s="919"/>
      <c r="X194" s="919"/>
      <c r="Y194" s="919"/>
      <c r="Z194" s="641" t="s">
        <v>354</v>
      </c>
      <c r="AA194" s="620"/>
      <c r="AB194" s="708"/>
      <c r="AC194" s="700"/>
      <c r="AD194" s="791"/>
      <c r="AE194" s="792"/>
      <c r="AF194" s="792"/>
      <c r="AG194" s="791"/>
      <c r="AH194" s="791"/>
      <c r="AI194" s="793"/>
      <c r="AJ194" s="793"/>
      <c r="AK194" s="270"/>
      <c r="AL194" s="270"/>
      <c r="AM194" s="270"/>
    </row>
    <row r="195" spans="1:39" ht="37.5">
      <c r="A195" s="590"/>
      <c r="B195" s="611" t="s">
        <v>60</v>
      </c>
      <c r="C195" s="592" t="s">
        <v>35</v>
      </c>
      <c r="D195" s="927"/>
      <c r="E195" s="927"/>
      <c r="F195" s="919"/>
      <c r="G195" s="919"/>
      <c r="H195" s="919"/>
      <c r="I195" s="919"/>
      <c r="J195" s="919"/>
      <c r="K195" s="919"/>
      <c r="L195" s="919"/>
      <c r="M195" s="919"/>
      <c r="N195" s="919"/>
      <c r="O195" s="919"/>
      <c r="P195" s="919"/>
      <c r="Q195" s="919"/>
      <c r="R195" s="919"/>
      <c r="S195" s="919"/>
      <c r="T195" s="919"/>
      <c r="U195" s="919"/>
      <c r="V195" s="919"/>
      <c r="W195" s="885"/>
      <c r="X195" s="885"/>
      <c r="Y195" s="885"/>
      <c r="Z195" s="641"/>
      <c r="AA195" s="603"/>
      <c r="AB195" s="706"/>
      <c r="AC195" s="700"/>
      <c r="AD195" s="791"/>
      <c r="AE195" s="789"/>
      <c r="AF195" s="791"/>
      <c r="AG195" s="791"/>
      <c r="AH195" s="791"/>
      <c r="AI195" s="793"/>
      <c r="AJ195" s="793"/>
      <c r="AK195" s="270"/>
      <c r="AL195" s="270"/>
      <c r="AM195" s="270"/>
    </row>
    <row r="196" spans="1:39" ht="33">
      <c r="A196" s="590"/>
      <c r="B196" s="604" t="s">
        <v>167</v>
      </c>
      <c r="C196" s="592" t="s">
        <v>35</v>
      </c>
      <c r="D196" s="927">
        <v>4</v>
      </c>
      <c r="E196" s="917"/>
      <c r="F196" s="919"/>
      <c r="G196" s="919"/>
      <c r="H196" s="919"/>
      <c r="I196" s="919"/>
      <c r="J196" s="919"/>
      <c r="K196" s="919"/>
      <c r="L196" s="919"/>
      <c r="M196" s="919"/>
      <c r="N196" s="919"/>
      <c r="O196" s="919"/>
      <c r="P196" s="919"/>
      <c r="Q196" s="919"/>
      <c r="R196" s="919"/>
      <c r="S196" s="919"/>
      <c r="T196" s="919"/>
      <c r="U196" s="919"/>
      <c r="V196" s="919"/>
      <c r="W196" s="919"/>
      <c r="X196" s="919"/>
      <c r="Y196" s="919"/>
      <c r="Z196" s="641"/>
      <c r="AA196" s="603" t="s">
        <v>422</v>
      </c>
      <c r="AB196" s="706" t="s">
        <v>340</v>
      </c>
      <c r="AC196" s="700"/>
      <c r="AD196" s="791"/>
      <c r="AE196" s="789"/>
      <c r="AF196" s="791"/>
      <c r="AG196" s="791"/>
      <c r="AH196" s="791"/>
      <c r="AI196" s="793"/>
      <c r="AJ196" s="793"/>
      <c r="AK196" s="270"/>
      <c r="AL196" s="270"/>
      <c r="AM196" s="270"/>
    </row>
    <row r="197" spans="1:39" ht="37.5">
      <c r="A197" s="590"/>
      <c r="B197" s="604" t="s">
        <v>168</v>
      </c>
      <c r="C197" s="592" t="s">
        <v>35</v>
      </c>
      <c r="D197" s="927">
        <v>2</v>
      </c>
      <c r="E197" s="917"/>
      <c r="F197" s="919"/>
      <c r="G197" s="877"/>
      <c r="H197" s="919"/>
      <c r="I197" s="919"/>
      <c r="J197" s="919"/>
      <c r="K197" s="919"/>
      <c r="L197" s="877"/>
      <c r="M197" s="919"/>
      <c r="N197" s="919"/>
      <c r="O197" s="919"/>
      <c r="P197" s="919"/>
      <c r="Q197" s="877"/>
      <c r="R197" s="919"/>
      <c r="S197" s="919"/>
      <c r="T197" s="919"/>
      <c r="U197" s="919"/>
      <c r="V197" s="877"/>
      <c r="W197" s="919"/>
      <c r="X197" s="919"/>
      <c r="Y197" s="919"/>
      <c r="Z197" s="635" t="s">
        <v>268</v>
      </c>
      <c r="AA197" s="603"/>
      <c r="AB197" s="706" t="s">
        <v>291</v>
      </c>
      <c r="AC197" s="700"/>
      <c r="AD197" s="791"/>
      <c r="AE197" s="789"/>
      <c r="AF197" s="791"/>
      <c r="AG197" s="791"/>
      <c r="AH197" s="791"/>
      <c r="AI197" s="793"/>
      <c r="AJ197" s="793"/>
      <c r="AK197" s="270"/>
      <c r="AL197" s="270"/>
      <c r="AM197" s="270"/>
    </row>
    <row r="198" spans="1:39" ht="39" customHeight="1">
      <c r="A198" s="590"/>
      <c r="B198" s="604" t="s">
        <v>169</v>
      </c>
      <c r="C198" s="592" t="s">
        <v>35</v>
      </c>
      <c r="D198" s="927">
        <v>1</v>
      </c>
      <c r="E198" s="917"/>
      <c r="F198" s="919"/>
      <c r="G198" s="877"/>
      <c r="H198" s="919"/>
      <c r="I198" s="919"/>
      <c r="J198" s="919"/>
      <c r="K198" s="919"/>
      <c r="L198" s="877"/>
      <c r="M198" s="919"/>
      <c r="N198" s="919"/>
      <c r="O198" s="919"/>
      <c r="P198" s="919"/>
      <c r="Q198" s="877"/>
      <c r="R198" s="919"/>
      <c r="S198" s="919"/>
      <c r="T198" s="919"/>
      <c r="U198" s="919"/>
      <c r="V198" s="877"/>
      <c r="W198" s="919"/>
      <c r="X198" s="919"/>
      <c r="Y198" s="919"/>
      <c r="Z198" s="637" t="s">
        <v>357</v>
      </c>
      <c r="AA198" s="603"/>
      <c r="AB198" s="706" t="s">
        <v>350</v>
      </c>
      <c r="AC198" s="700"/>
      <c r="AD198" s="794"/>
      <c r="AE198" s="794"/>
      <c r="AF198" s="794"/>
      <c r="AG198" s="794"/>
      <c r="AH198" s="794"/>
      <c r="AI198" s="265"/>
      <c r="AJ198" s="265"/>
      <c r="AK198" s="795"/>
      <c r="AL198" s="795"/>
      <c r="AM198" s="795"/>
    </row>
    <row r="199" spans="1:39" ht="56.25">
      <c r="A199" s="590"/>
      <c r="B199" s="604" t="s">
        <v>170</v>
      </c>
      <c r="C199" s="592" t="s">
        <v>35</v>
      </c>
      <c r="D199" s="927">
        <v>1</v>
      </c>
      <c r="E199" s="917"/>
      <c r="F199" s="919"/>
      <c r="G199" s="877"/>
      <c r="H199" s="919"/>
      <c r="I199" s="919"/>
      <c r="J199" s="919"/>
      <c r="K199" s="919"/>
      <c r="L199" s="877"/>
      <c r="M199" s="919"/>
      <c r="N199" s="919"/>
      <c r="O199" s="919"/>
      <c r="P199" s="919"/>
      <c r="Q199" s="877"/>
      <c r="R199" s="919"/>
      <c r="S199" s="919"/>
      <c r="T199" s="919"/>
      <c r="U199" s="919"/>
      <c r="V199" s="877"/>
      <c r="W199" s="919"/>
      <c r="X199" s="919"/>
      <c r="Y199" s="919"/>
      <c r="Z199" s="637" t="s">
        <v>334</v>
      </c>
      <c r="AA199" s="603"/>
      <c r="AB199" s="706" t="s">
        <v>361</v>
      </c>
      <c r="AC199" s="700"/>
      <c r="AD199" s="796"/>
      <c r="AE199" s="796"/>
      <c r="AF199" s="796"/>
      <c r="AG199" s="796"/>
      <c r="AH199" s="796"/>
      <c r="AI199" s="797"/>
      <c r="AJ199" s="797"/>
      <c r="AK199" s="268"/>
      <c r="AL199" s="268"/>
      <c r="AM199" s="268"/>
    </row>
    <row r="200" spans="1:39" ht="37.5">
      <c r="A200" s="590"/>
      <c r="B200" s="593" t="s">
        <v>171</v>
      </c>
      <c r="C200" s="594" t="s">
        <v>35</v>
      </c>
      <c r="D200" s="923">
        <v>18</v>
      </c>
      <c r="E200" s="880">
        <f aca="true" t="shared" si="51" ref="E200:E214">SUM(G200,L200,Q200,V200)</f>
        <v>8</v>
      </c>
      <c r="F200" s="632">
        <f aca="true" t="shared" si="52" ref="F200:Y200">SUM(F201+F202+F205+F209)</f>
        <v>0</v>
      </c>
      <c r="G200" s="884">
        <f t="shared" si="52"/>
        <v>1</v>
      </c>
      <c r="H200" s="930">
        <f t="shared" si="52"/>
        <v>0</v>
      </c>
      <c r="I200" s="930">
        <f t="shared" si="52"/>
        <v>1</v>
      </c>
      <c r="J200" s="930">
        <f t="shared" si="52"/>
        <v>0</v>
      </c>
      <c r="K200" s="632">
        <f t="shared" si="52"/>
        <v>3</v>
      </c>
      <c r="L200" s="884">
        <f t="shared" si="52"/>
        <v>3</v>
      </c>
      <c r="M200" s="930">
        <f t="shared" si="52"/>
        <v>1</v>
      </c>
      <c r="N200" s="930">
        <f t="shared" si="52"/>
        <v>1</v>
      </c>
      <c r="O200" s="930">
        <f t="shared" si="52"/>
        <v>1</v>
      </c>
      <c r="P200" s="632">
        <f t="shared" si="52"/>
        <v>2</v>
      </c>
      <c r="Q200" s="884">
        <f t="shared" si="52"/>
        <v>2</v>
      </c>
      <c r="R200" s="930">
        <f t="shared" si="52"/>
        <v>0</v>
      </c>
      <c r="S200" s="930">
        <f t="shared" si="52"/>
        <v>0</v>
      </c>
      <c r="T200" s="930">
        <f t="shared" si="52"/>
        <v>2</v>
      </c>
      <c r="U200" s="632">
        <f t="shared" si="52"/>
        <v>2</v>
      </c>
      <c r="V200" s="884">
        <f t="shared" si="52"/>
        <v>2</v>
      </c>
      <c r="W200" s="930">
        <f t="shared" si="52"/>
        <v>1</v>
      </c>
      <c r="X200" s="930">
        <f t="shared" si="52"/>
        <v>1</v>
      </c>
      <c r="Y200" s="930">
        <f t="shared" si="52"/>
        <v>0</v>
      </c>
      <c r="Z200" s="641"/>
      <c r="AA200" s="603" t="s">
        <v>423</v>
      </c>
      <c r="AB200" s="706" t="s">
        <v>340</v>
      </c>
      <c r="AC200" s="700"/>
      <c r="AD200" s="791"/>
      <c r="AE200" s="789"/>
      <c r="AF200" s="791"/>
      <c r="AG200" s="788"/>
      <c r="AH200" s="791"/>
      <c r="AI200" s="798"/>
      <c r="AJ200" s="798"/>
      <c r="AK200" s="798"/>
      <c r="AL200" s="798"/>
      <c r="AM200" s="798"/>
    </row>
    <row r="201" spans="1:39" ht="37.5">
      <c r="A201" s="590"/>
      <c r="B201" s="604" t="s">
        <v>172</v>
      </c>
      <c r="C201" s="592" t="s">
        <v>35</v>
      </c>
      <c r="D201" s="927">
        <v>2</v>
      </c>
      <c r="E201" s="917"/>
      <c r="F201" s="919"/>
      <c r="G201" s="877"/>
      <c r="H201" s="919"/>
      <c r="I201" s="919"/>
      <c r="J201" s="919"/>
      <c r="K201" s="919"/>
      <c r="L201" s="877"/>
      <c r="M201" s="919"/>
      <c r="N201" s="919"/>
      <c r="O201" s="919"/>
      <c r="P201" s="919"/>
      <c r="Q201" s="877"/>
      <c r="R201" s="919"/>
      <c r="S201" s="919"/>
      <c r="T201" s="919"/>
      <c r="U201" s="919"/>
      <c r="V201" s="877"/>
      <c r="W201" s="919"/>
      <c r="X201" s="919"/>
      <c r="Y201" s="919"/>
      <c r="Z201" s="642" t="s">
        <v>268</v>
      </c>
      <c r="AA201" s="603"/>
      <c r="AB201" s="706" t="s">
        <v>350</v>
      </c>
      <c r="AC201" s="700"/>
      <c r="AD201" s="791"/>
      <c r="AE201" s="789"/>
      <c r="AF201" s="791"/>
      <c r="AG201" s="791"/>
      <c r="AH201" s="791"/>
      <c r="AI201" s="265"/>
      <c r="AJ201" s="265"/>
      <c r="AK201" s="270"/>
      <c r="AL201" s="270"/>
      <c r="AM201" s="270"/>
    </row>
    <row r="202" spans="1:39" ht="33">
      <c r="A202" s="621"/>
      <c r="B202" s="604" t="s">
        <v>294</v>
      </c>
      <c r="C202" s="592" t="s">
        <v>35</v>
      </c>
      <c r="D202" s="927">
        <v>7</v>
      </c>
      <c r="E202" s="917"/>
      <c r="F202" s="919"/>
      <c r="G202" s="919"/>
      <c r="H202" s="919"/>
      <c r="I202" s="919"/>
      <c r="J202" s="919"/>
      <c r="K202" s="919"/>
      <c r="L202" s="919"/>
      <c r="M202" s="919"/>
      <c r="N202" s="919"/>
      <c r="O202" s="919"/>
      <c r="P202" s="919"/>
      <c r="Q202" s="919"/>
      <c r="R202" s="919"/>
      <c r="S202" s="919"/>
      <c r="T202" s="919"/>
      <c r="U202" s="919"/>
      <c r="V202" s="919"/>
      <c r="W202" s="919"/>
      <c r="X202" s="919"/>
      <c r="Y202" s="919"/>
      <c r="Z202" s="641"/>
      <c r="AA202" s="603" t="s">
        <v>424</v>
      </c>
      <c r="AB202" s="706" t="s">
        <v>352</v>
      </c>
      <c r="AC202" s="700"/>
      <c r="AD202" s="791"/>
      <c r="AE202" s="789"/>
      <c r="AF202" s="791"/>
      <c r="AG202" s="791"/>
      <c r="AH202" s="791"/>
      <c r="AI202" s="265"/>
      <c r="AJ202" s="265"/>
      <c r="AK202" s="270"/>
      <c r="AL202" s="270"/>
      <c r="AM202" s="270"/>
    </row>
    <row r="203" spans="1:39" ht="37.5">
      <c r="A203" s="590"/>
      <c r="B203" s="604" t="s">
        <v>173</v>
      </c>
      <c r="C203" s="592" t="s">
        <v>35</v>
      </c>
      <c r="D203" s="927">
        <v>3</v>
      </c>
      <c r="E203" s="917"/>
      <c r="F203" s="919"/>
      <c r="G203" s="877"/>
      <c r="H203" s="919"/>
      <c r="I203" s="919"/>
      <c r="J203" s="919"/>
      <c r="K203" s="919"/>
      <c r="L203" s="877"/>
      <c r="M203" s="919"/>
      <c r="N203" s="919"/>
      <c r="O203" s="919"/>
      <c r="P203" s="919"/>
      <c r="Q203" s="877"/>
      <c r="R203" s="919"/>
      <c r="S203" s="919"/>
      <c r="T203" s="919"/>
      <c r="U203" s="919"/>
      <c r="V203" s="877"/>
      <c r="W203" s="919"/>
      <c r="X203" s="919"/>
      <c r="Y203" s="919"/>
      <c r="Z203" s="635" t="s">
        <v>354</v>
      </c>
      <c r="AA203" s="603"/>
      <c r="AB203" s="706" t="s">
        <v>350</v>
      </c>
      <c r="AC203" s="700"/>
      <c r="AD203" s="791"/>
      <c r="AE203" s="789"/>
      <c r="AF203" s="791"/>
      <c r="AG203" s="791"/>
      <c r="AH203" s="791"/>
      <c r="AI203" s="265"/>
      <c r="AJ203" s="265"/>
      <c r="AK203" s="270"/>
      <c r="AL203" s="270"/>
      <c r="AM203" s="270"/>
    </row>
    <row r="204" spans="1:39" ht="37.5">
      <c r="A204" s="590"/>
      <c r="B204" s="815" t="s">
        <v>174</v>
      </c>
      <c r="C204" s="816" t="s">
        <v>35</v>
      </c>
      <c r="D204" s="927">
        <v>4</v>
      </c>
      <c r="E204" s="917"/>
      <c r="F204" s="919"/>
      <c r="G204" s="877"/>
      <c r="H204" s="919"/>
      <c r="I204" s="919"/>
      <c r="J204" s="919"/>
      <c r="K204" s="919"/>
      <c r="L204" s="877"/>
      <c r="M204" s="919"/>
      <c r="N204" s="919"/>
      <c r="O204" s="919"/>
      <c r="P204" s="919"/>
      <c r="Q204" s="877"/>
      <c r="R204" s="919"/>
      <c r="S204" s="919"/>
      <c r="T204" s="919"/>
      <c r="U204" s="919"/>
      <c r="V204" s="877"/>
      <c r="W204" s="919"/>
      <c r="X204" s="919"/>
      <c r="Y204" s="919"/>
      <c r="Z204" s="566" t="s">
        <v>357</v>
      </c>
      <c r="AA204" s="603"/>
      <c r="AB204" s="706" t="s">
        <v>350</v>
      </c>
      <c r="AC204" s="700"/>
      <c r="AD204" s="791"/>
      <c r="AE204" s="789"/>
      <c r="AF204" s="791"/>
      <c r="AG204" s="791"/>
      <c r="AH204" s="791"/>
      <c r="AI204" s="265"/>
      <c r="AJ204" s="265"/>
      <c r="AK204" s="270"/>
      <c r="AL204" s="270"/>
      <c r="AM204" s="270"/>
    </row>
    <row r="205" spans="1:39" ht="21">
      <c r="A205" s="590"/>
      <c r="B205" s="610" t="s">
        <v>293</v>
      </c>
      <c r="C205" s="962" t="s">
        <v>292</v>
      </c>
      <c r="D205" s="944">
        <v>7</v>
      </c>
      <c r="E205" s="945">
        <f t="shared" si="51"/>
        <v>8</v>
      </c>
      <c r="F205" s="884">
        <f aca="true" t="shared" si="53" ref="F205:Y205">SUM(F206:F208)</f>
        <v>0</v>
      </c>
      <c r="G205" s="884">
        <f t="shared" si="53"/>
        <v>1</v>
      </c>
      <c r="H205" s="931">
        <f t="shared" si="53"/>
        <v>0</v>
      </c>
      <c r="I205" s="931">
        <f t="shared" si="53"/>
        <v>1</v>
      </c>
      <c r="J205" s="931">
        <f t="shared" si="53"/>
        <v>0</v>
      </c>
      <c r="K205" s="884">
        <f t="shared" si="53"/>
        <v>3</v>
      </c>
      <c r="L205" s="884">
        <f t="shared" si="53"/>
        <v>3</v>
      </c>
      <c r="M205" s="931">
        <f t="shared" si="53"/>
        <v>1</v>
      </c>
      <c r="N205" s="931">
        <f t="shared" si="53"/>
        <v>1</v>
      </c>
      <c r="O205" s="931">
        <f t="shared" si="53"/>
        <v>1</v>
      </c>
      <c r="P205" s="884">
        <f t="shared" si="53"/>
        <v>2</v>
      </c>
      <c r="Q205" s="884">
        <f t="shared" si="53"/>
        <v>2</v>
      </c>
      <c r="R205" s="931">
        <f t="shared" si="53"/>
        <v>0</v>
      </c>
      <c r="S205" s="931">
        <f t="shared" si="53"/>
        <v>0</v>
      </c>
      <c r="T205" s="931">
        <f t="shared" si="53"/>
        <v>2</v>
      </c>
      <c r="U205" s="884">
        <f t="shared" si="53"/>
        <v>2</v>
      </c>
      <c r="V205" s="884">
        <f t="shared" si="53"/>
        <v>2</v>
      </c>
      <c r="W205" s="931">
        <f t="shared" si="53"/>
        <v>1</v>
      </c>
      <c r="X205" s="931">
        <f t="shared" si="53"/>
        <v>1</v>
      </c>
      <c r="Y205" s="931">
        <f t="shared" si="53"/>
        <v>0</v>
      </c>
      <c r="Z205" s="641"/>
      <c r="AA205" s="603" t="s">
        <v>425</v>
      </c>
      <c r="AB205" s="706" t="s">
        <v>352</v>
      </c>
      <c r="AC205" s="700"/>
      <c r="AD205" s="791"/>
      <c r="AE205" s="789"/>
      <c r="AF205" s="791"/>
      <c r="AG205" s="791"/>
      <c r="AH205" s="791"/>
      <c r="AI205" s="265"/>
      <c r="AJ205" s="265"/>
      <c r="AK205" s="270"/>
      <c r="AL205" s="270"/>
      <c r="AM205" s="270"/>
    </row>
    <row r="206" spans="1:39" ht="33">
      <c r="A206" s="613"/>
      <c r="B206" s="598" t="s">
        <v>175</v>
      </c>
      <c r="C206" s="599" t="s">
        <v>35</v>
      </c>
      <c r="D206" s="923">
        <v>3</v>
      </c>
      <c r="E206" s="880">
        <f t="shared" si="51"/>
        <v>3</v>
      </c>
      <c r="F206" s="632">
        <v>0</v>
      </c>
      <c r="G206" s="890">
        <f aca="true" t="shared" si="54" ref="G206:G214">SUM(H206:J206)</f>
        <v>1</v>
      </c>
      <c r="H206" s="546">
        <f>SUM('[1]month'!H206)</f>
        <v>0</v>
      </c>
      <c r="I206" s="546">
        <f>SUM('[2]month'!I206)</f>
        <v>1</v>
      </c>
      <c r="J206" s="546">
        <f>SUM('[3]month'!J206)</f>
        <v>0</v>
      </c>
      <c r="K206" s="632">
        <v>1</v>
      </c>
      <c r="L206" s="890">
        <f>SUM(M206:O206)</f>
        <v>1</v>
      </c>
      <c r="M206" s="546">
        <f>SUM('[10]month'!M206)</f>
        <v>0</v>
      </c>
      <c r="N206" s="546">
        <f>SUM('[11]month'!N206)</f>
        <v>0</v>
      </c>
      <c r="O206" s="546">
        <f>SUM('[12]month'!O206)</f>
        <v>1</v>
      </c>
      <c r="P206" s="632">
        <v>1</v>
      </c>
      <c r="Q206" s="890">
        <f>SUM(R206:T206)</f>
        <v>1</v>
      </c>
      <c r="R206" s="546">
        <f>SUM('[25]month'!R206)</f>
        <v>0</v>
      </c>
      <c r="S206" s="546">
        <f>SUM('[26]month'!S206)</f>
        <v>0</v>
      </c>
      <c r="T206" s="546">
        <f>SUM('[27]month'!T206)</f>
        <v>1</v>
      </c>
      <c r="U206" s="632">
        <v>1</v>
      </c>
      <c r="V206" s="890">
        <f>SUM(W206:Y206)</f>
        <v>0</v>
      </c>
      <c r="W206" s="546">
        <f>SUM('[28]month'!W206)</f>
        <v>0</v>
      </c>
      <c r="X206" s="546">
        <f>SUM('[29]month'!X206)</f>
        <v>0</v>
      </c>
      <c r="Y206" s="546">
        <f>SUM('[30]month'!Y206)</f>
        <v>0</v>
      </c>
      <c r="Z206" s="566" t="s">
        <v>360</v>
      </c>
      <c r="AA206" s="603"/>
      <c r="AB206" s="706" t="s">
        <v>350</v>
      </c>
      <c r="AC206" s="700"/>
      <c r="AD206" s="791"/>
      <c r="AE206" s="789"/>
      <c r="AF206" s="791"/>
      <c r="AG206" s="791"/>
      <c r="AH206" s="791"/>
      <c r="AI206" s="265"/>
      <c r="AJ206" s="265"/>
      <c r="AK206" s="270"/>
      <c r="AL206" s="270"/>
      <c r="AM206" s="270"/>
    </row>
    <row r="207" spans="1:39" ht="33">
      <c r="A207" s="600"/>
      <c r="B207" s="598" t="s">
        <v>176</v>
      </c>
      <c r="C207" s="599" t="s">
        <v>35</v>
      </c>
      <c r="D207" s="923">
        <v>2</v>
      </c>
      <c r="E207" s="880">
        <f t="shared" si="51"/>
        <v>3</v>
      </c>
      <c r="F207" s="632">
        <v>0</v>
      </c>
      <c r="G207" s="890">
        <f t="shared" si="54"/>
        <v>0</v>
      </c>
      <c r="H207" s="546">
        <f>SUM('[4]month'!H207)</f>
        <v>0</v>
      </c>
      <c r="I207" s="546">
        <f>SUM('[5]month'!I207)</f>
        <v>0</v>
      </c>
      <c r="J207" s="546">
        <f>SUM('[6]month'!J207)</f>
        <v>0</v>
      </c>
      <c r="K207" s="632">
        <v>1</v>
      </c>
      <c r="L207" s="890">
        <f>SUM(M207:O207)</f>
        <v>1</v>
      </c>
      <c r="M207" s="546">
        <f>SUM('[13]month'!M207)</f>
        <v>0</v>
      </c>
      <c r="N207" s="546">
        <f>SUM('[14]month'!N207)</f>
        <v>1</v>
      </c>
      <c r="O207" s="546">
        <f>SUM('[15]month'!O207)</f>
        <v>0</v>
      </c>
      <c r="P207" s="632">
        <v>0</v>
      </c>
      <c r="Q207" s="890">
        <f>SUM(R207:T207)</f>
        <v>1</v>
      </c>
      <c r="R207" s="546">
        <f>SUM('[22]month'!R207)</f>
        <v>0</v>
      </c>
      <c r="S207" s="546">
        <f>SUM('[23]month'!S207)</f>
        <v>0</v>
      </c>
      <c r="T207" s="546">
        <f>SUM('[24]month'!T207)</f>
        <v>1</v>
      </c>
      <c r="U207" s="632">
        <v>1</v>
      </c>
      <c r="V207" s="890">
        <f>SUM(W207:Y207)</f>
        <v>1</v>
      </c>
      <c r="W207" s="546">
        <f>SUM('[34]month'!W207)</f>
        <v>1</v>
      </c>
      <c r="X207" s="546">
        <f>SUM('[35]month'!X207)</f>
        <v>0</v>
      </c>
      <c r="Y207" s="546">
        <f>SUM('[36]month'!Y207)</f>
        <v>0</v>
      </c>
      <c r="Z207" s="566" t="s">
        <v>513</v>
      </c>
      <c r="AA207" s="603"/>
      <c r="AB207" s="706" t="s">
        <v>350</v>
      </c>
      <c r="AC207" s="700"/>
      <c r="AD207" s="791"/>
      <c r="AE207" s="789"/>
      <c r="AF207" s="791"/>
      <c r="AG207" s="791"/>
      <c r="AH207" s="791"/>
      <c r="AI207" s="265"/>
      <c r="AJ207" s="265"/>
      <c r="AK207" s="270"/>
      <c r="AL207" s="270"/>
      <c r="AM207" s="270"/>
    </row>
    <row r="208" spans="1:39" ht="37.5">
      <c r="A208" s="839"/>
      <c r="B208" s="598" t="s">
        <v>177</v>
      </c>
      <c r="C208" s="599" t="s">
        <v>35</v>
      </c>
      <c r="D208" s="923">
        <v>2</v>
      </c>
      <c r="E208" s="880">
        <f t="shared" si="51"/>
        <v>2</v>
      </c>
      <c r="F208" s="632">
        <v>0</v>
      </c>
      <c r="G208" s="890">
        <f t="shared" si="54"/>
        <v>0</v>
      </c>
      <c r="H208" s="891">
        <f>SUM('[7]month'!H208)</f>
        <v>0</v>
      </c>
      <c r="I208" s="891">
        <f>SUM('[8]month'!I208)</f>
        <v>0</v>
      </c>
      <c r="J208" s="891">
        <f>SUM('[9]month'!J208)</f>
        <v>0</v>
      </c>
      <c r="K208" s="632">
        <v>1</v>
      </c>
      <c r="L208" s="890">
        <f>SUM(M208:O208)</f>
        <v>1</v>
      </c>
      <c r="M208" s="891">
        <f>SUM('[16]month'!M208)</f>
        <v>1</v>
      </c>
      <c r="N208" s="891">
        <f>SUM('[17]month'!N208)</f>
        <v>0</v>
      </c>
      <c r="O208" s="891">
        <f>SUM('[18]month'!O208)</f>
        <v>0</v>
      </c>
      <c r="P208" s="632">
        <v>1</v>
      </c>
      <c r="Q208" s="890">
        <f>SUM(R208:T208)</f>
        <v>0</v>
      </c>
      <c r="R208" s="891">
        <f>SUM('[19]month'!R208)</f>
        <v>0</v>
      </c>
      <c r="S208" s="891">
        <f>SUM('[20]month'!S208)</f>
        <v>0</v>
      </c>
      <c r="T208" s="891">
        <f>SUM('[21]month'!T208)</f>
        <v>0</v>
      </c>
      <c r="U208" s="632">
        <v>0</v>
      </c>
      <c r="V208" s="890">
        <f>SUM(W208:Y208)</f>
        <v>1</v>
      </c>
      <c r="W208" s="891">
        <f>SUM('[31]month'!W208)</f>
        <v>0</v>
      </c>
      <c r="X208" s="891">
        <f>SUM('[32]month'!X208)</f>
        <v>1</v>
      </c>
      <c r="Y208" s="891">
        <f>SUM('[33]month'!Y208)</f>
        <v>0</v>
      </c>
      <c r="Z208" s="566" t="s">
        <v>531</v>
      </c>
      <c r="AA208" s="603"/>
      <c r="AB208" s="706" t="s">
        <v>350</v>
      </c>
      <c r="AC208" s="700"/>
      <c r="AD208" s="799"/>
      <c r="AE208" s="799"/>
      <c r="AF208" s="799"/>
      <c r="AG208" s="799"/>
      <c r="AH208" s="799"/>
      <c r="AI208" s="799"/>
      <c r="AJ208" s="799"/>
      <c r="AK208" s="799"/>
      <c r="AL208" s="799"/>
      <c r="AM208" s="799"/>
    </row>
    <row r="209" spans="1:39" ht="37.5">
      <c r="A209" s="590"/>
      <c r="B209" s="604" t="s">
        <v>178</v>
      </c>
      <c r="C209" s="592" t="s">
        <v>35</v>
      </c>
      <c r="D209" s="927">
        <v>2</v>
      </c>
      <c r="E209" s="917"/>
      <c r="F209" s="919"/>
      <c r="G209" s="877"/>
      <c r="H209" s="919"/>
      <c r="I209" s="919"/>
      <c r="J209" s="919"/>
      <c r="K209" s="919"/>
      <c r="L209" s="877"/>
      <c r="M209" s="919"/>
      <c r="N209" s="919"/>
      <c r="O209" s="919"/>
      <c r="P209" s="919"/>
      <c r="Q209" s="877"/>
      <c r="R209" s="919"/>
      <c r="S209" s="919"/>
      <c r="T209" s="919"/>
      <c r="U209" s="919"/>
      <c r="V209" s="877"/>
      <c r="W209" s="919"/>
      <c r="X209" s="919"/>
      <c r="Y209" s="919"/>
      <c r="Z209" s="566" t="s">
        <v>334</v>
      </c>
      <c r="AA209" s="603"/>
      <c r="AB209" s="706" t="s">
        <v>350</v>
      </c>
      <c r="AC209" s="700"/>
      <c r="AD209" s="799"/>
      <c r="AE209" s="799"/>
      <c r="AF209" s="799"/>
      <c r="AG209" s="799"/>
      <c r="AH209" s="799"/>
      <c r="AI209" s="799"/>
      <c r="AJ209" s="799"/>
      <c r="AK209" s="160"/>
      <c r="AL209" s="160"/>
      <c r="AM209" s="160"/>
    </row>
    <row r="210" spans="1:39" ht="23.25" customHeight="1">
      <c r="A210" s="590"/>
      <c r="B210" s="593" t="s">
        <v>179</v>
      </c>
      <c r="C210" s="594" t="s">
        <v>35</v>
      </c>
      <c r="D210" s="923">
        <v>16</v>
      </c>
      <c r="E210" s="880">
        <f t="shared" si="51"/>
        <v>1</v>
      </c>
      <c r="F210" s="632">
        <f>SUM(F211,F212,F215,F216,F217)</f>
        <v>1</v>
      </c>
      <c r="G210" s="884"/>
      <c r="H210" s="930"/>
      <c r="I210" s="930"/>
      <c r="J210" s="930"/>
      <c r="K210" s="632">
        <f>SUM(K211,K212,K215,K216,K217)</f>
        <v>1</v>
      </c>
      <c r="L210" s="884"/>
      <c r="M210" s="930"/>
      <c r="N210" s="930"/>
      <c r="O210" s="930"/>
      <c r="P210" s="632">
        <f aca="true" t="shared" si="55" ref="P210:Y210">SUM(P211,P212,P215,P216,P217)</f>
        <v>1</v>
      </c>
      <c r="Q210" s="884">
        <f t="shared" si="55"/>
        <v>0</v>
      </c>
      <c r="R210" s="930">
        <f t="shared" si="55"/>
        <v>0</v>
      </c>
      <c r="S210" s="930">
        <f t="shared" si="55"/>
        <v>0</v>
      </c>
      <c r="T210" s="930">
        <f t="shared" si="55"/>
        <v>0</v>
      </c>
      <c r="U210" s="632">
        <f t="shared" si="55"/>
        <v>2</v>
      </c>
      <c r="V210" s="884">
        <f t="shared" si="55"/>
        <v>1</v>
      </c>
      <c r="W210" s="930">
        <f t="shared" si="55"/>
        <v>1</v>
      </c>
      <c r="X210" s="930">
        <f t="shared" si="55"/>
        <v>0</v>
      </c>
      <c r="Y210" s="930">
        <f t="shared" si="55"/>
        <v>0</v>
      </c>
      <c r="Z210" s="642"/>
      <c r="AA210" s="603" t="s">
        <v>427</v>
      </c>
      <c r="AB210" s="706" t="s">
        <v>340</v>
      </c>
      <c r="AC210" s="700"/>
      <c r="AD210" s="622"/>
      <c r="AE210" s="622"/>
      <c r="AF210" s="622"/>
      <c r="AG210" s="622"/>
      <c r="AH210" s="622"/>
      <c r="AI210" s="622"/>
      <c r="AJ210" s="622"/>
      <c r="AK210" s="622"/>
      <c r="AL210" s="622"/>
      <c r="AM210" s="622"/>
    </row>
    <row r="211" spans="1:39" ht="56.25">
      <c r="A211" s="590"/>
      <c r="B211" s="604" t="s">
        <v>180</v>
      </c>
      <c r="C211" s="592" t="s">
        <v>35</v>
      </c>
      <c r="D211" s="927">
        <v>3</v>
      </c>
      <c r="E211" s="917"/>
      <c r="F211" s="919"/>
      <c r="G211" s="877"/>
      <c r="H211" s="919"/>
      <c r="I211" s="919"/>
      <c r="J211" s="919"/>
      <c r="K211" s="919"/>
      <c r="L211" s="877"/>
      <c r="M211" s="919"/>
      <c r="N211" s="919"/>
      <c r="O211" s="919"/>
      <c r="P211" s="919"/>
      <c r="Q211" s="877"/>
      <c r="R211" s="919"/>
      <c r="S211" s="919"/>
      <c r="T211" s="919"/>
      <c r="U211" s="919"/>
      <c r="V211" s="877"/>
      <c r="W211" s="919"/>
      <c r="X211" s="919"/>
      <c r="Y211" s="919"/>
      <c r="Z211" s="642" t="s">
        <v>268</v>
      </c>
      <c r="AA211" s="603"/>
      <c r="AB211" s="706" t="s">
        <v>350</v>
      </c>
      <c r="AC211" s="700"/>
      <c r="AD211" s="799"/>
      <c r="AE211" s="799"/>
      <c r="AF211" s="799"/>
      <c r="AG211" s="799"/>
      <c r="AH211" s="799"/>
      <c r="AI211" s="799"/>
      <c r="AJ211" s="799"/>
      <c r="AK211" s="160"/>
      <c r="AL211" s="160"/>
      <c r="AM211" s="160"/>
    </row>
    <row r="212" spans="1:39" ht="33">
      <c r="A212" s="590"/>
      <c r="B212" s="596" t="s">
        <v>458</v>
      </c>
      <c r="C212" s="597" t="s">
        <v>35</v>
      </c>
      <c r="D212" s="923">
        <v>5</v>
      </c>
      <c r="E212" s="880">
        <f t="shared" si="51"/>
        <v>3</v>
      </c>
      <c r="F212" s="632">
        <f aca="true" t="shared" si="56" ref="F212:Y212">SUM(F213:F214)</f>
        <v>1</v>
      </c>
      <c r="G212" s="884">
        <f t="shared" si="56"/>
        <v>1</v>
      </c>
      <c r="H212" s="931">
        <f t="shared" si="56"/>
        <v>0</v>
      </c>
      <c r="I212" s="931">
        <f t="shared" si="56"/>
        <v>1</v>
      </c>
      <c r="J212" s="931">
        <f t="shared" si="56"/>
        <v>0</v>
      </c>
      <c r="K212" s="632">
        <f t="shared" si="56"/>
        <v>1</v>
      </c>
      <c r="L212" s="884">
        <f t="shared" si="56"/>
        <v>1</v>
      </c>
      <c r="M212" s="931">
        <f t="shared" si="56"/>
        <v>1</v>
      </c>
      <c r="N212" s="931">
        <f t="shared" si="56"/>
        <v>0</v>
      </c>
      <c r="O212" s="931">
        <f t="shared" si="56"/>
        <v>0</v>
      </c>
      <c r="P212" s="632">
        <f t="shared" si="56"/>
        <v>1</v>
      </c>
      <c r="Q212" s="884">
        <f t="shared" si="56"/>
        <v>0</v>
      </c>
      <c r="R212" s="931">
        <f t="shared" si="56"/>
        <v>0</v>
      </c>
      <c r="S212" s="931">
        <f t="shared" si="56"/>
        <v>0</v>
      </c>
      <c r="T212" s="931">
        <f t="shared" si="56"/>
        <v>0</v>
      </c>
      <c r="U212" s="632">
        <f t="shared" si="56"/>
        <v>2</v>
      </c>
      <c r="V212" s="884">
        <f t="shared" si="56"/>
        <v>1</v>
      </c>
      <c r="W212" s="931">
        <f t="shared" si="56"/>
        <v>1</v>
      </c>
      <c r="X212" s="931">
        <f t="shared" si="56"/>
        <v>0</v>
      </c>
      <c r="Y212" s="931">
        <f t="shared" si="56"/>
        <v>0</v>
      </c>
      <c r="Z212" s="642"/>
      <c r="AA212" s="603" t="s">
        <v>426</v>
      </c>
      <c r="AB212" s="706" t="s">
        <v>352</v>
      </c>
      <c r="AC212" s="700"/>
      <c r="AD212" s="799"/>
      <c r="AE212" s="799"/>
      <c r="AF212" s="799"/>
      <c r="AG212" s="799"/>
      <c r="AH212" s="799"/>
      <c r="AI212" s="799"/>
      <c r="AJ212" s="799"/>
      <c r="AK212" s="160"/>
      <c r="AL212" s="160"/>
      <c r="AM212" s="160"/>
    </row>
    <row r="213" spans="1:39" ht="33">
      <c r="A213" s="613"/>
      <c r="B213" s="598" t="s">
        <v>456</v>
      </c>
      <c r="C213" s="599" t="s">
        <v>35</v>
      </c>
      <c r="D213" s="923">
        <v>3</v>
      </c>
      <c r="E213" s="880">
        <f t="shared" si="51"/>
        <v>1</v>
      </c>
      <c r="F213" s="632">
        <v>1</v>
      </c>
      <c r="G213" s="890">
        <f t="shared" si="54"/>
        <v>0</v>
      </c>
      <c r="H213" s="546">
        <f>SUM('[1]month'!H213)</f>
        <v>0</v>
      </c>
      <c r="I213" s="546">
        <f>SUM('[2]month'!I213)</f>
        <v>0</v>
      </c>
      <c r="J213" s="546">
        <f>SUM('[3]month'!J213)</f>
        <v>0</v>
      </c>
      <c r="K213" s="632">
        <v>0</v>
      </c>
      <c r="L213" s="890">
        <f>SUM(M213:O213)</f>
        <v>1</v>
      </c>
      <c r="M213" s="546">
        <f>SUM('[10]month'!M213)</f>
        <v>1</v>
      </c>
      <c r="N213" s="546">
        <f>SUM('[11]month'!N213)</f>
        <v>0</v>
      </c>
      <c r="O213" s="546">
        <f>SUM('[12]month'!O213)</f>
        <v>0</v>
      </c>
      <c r="P213" s="632">
        <v>1</v>
      </c>
      <c r="Q213" s="890">
        <f>SUM(R213:T213)</f>
        <v>0</v>
      </c>
      <c r="R213" s="546">
        <f>SUM('[25]month'!R213)</f>
        <v>0</v>
      </c>
      <c r="S213" s="546">
        <f>SUM('[26]month'!S213)</f>
        <v>0</v>
      </c>
      <c r="T213" s="546">
        <f>SUM('[27]month'!T213)</f>
        <v>0</v>
      </c>
      <c r="U213" s="632">
        <v>1</v>
      </c>
      <c r="V213" s="890">
        <f>SUM(W213:Y213)</f>
        <v>0</v>
      </c>
      <c r="W213" s="546">
        <f>SUM('[28]month'!W213)</f>
        <v>0</v>
      </c>
      <c r="X213" s="546">
        <f>SUM('[29]month'!X213)</f>
        <v>0</v>
      </c>
      <c r="Y213" s="546">
        <f>SUM('[30]month'!Y213)</f>
        <v>0</v>
      </c>
      <c r="Z213" s="566" t="s">
        <v>360</v>
      </c>
      <c r="AA213" s="603"/>
      <c r="AB213" s="706" t="s">
        <v>350</v>
      </c>
      <c r="AC213" s="700"/>
      <c r="AD213" s="622"/>
      <c r="AE213" s="622"/>
      <c r="AF213" s="622"/>
      <c r="AG213" s="622"/>
      <c r="AH213" s="622"/>
      <c r="AI213" s="622"/>
      <c r="AJ213" s="622"/>
      <c r="AK213" s="622"/>
      <c r="AL213" s="622"/>
      <c r="AM213" s="622"/>
    </row>
    <row r="214" spans="1:39" ht="33">
      <c r="A214" s="600"/>
      <c r="B214" s="598" t="s">
        <v>457</v>
      </c>
      <c r="C214" s="599" t="s">
        <v>35</v>
      </c>
      <c r="D214" s="923">
        <v>2</v>
      </c>
      <c r="E214" s="880">
        <f t="shared" si="51"/>
        <v>2</v>
      </c>
      <c r="F214" s="632">
        <v>0</v>
      </c>
      <c r="G214" s="890">
        <f t="shared" si="54"/>
        <v>1</v>
      </c>
      <c r="H214" s="546">
        <f>SUM('[4]month'!H214)</f>
        <v>0</v>
      </c>
      <c r="I214" s="546">
        <f>SUM('[5]month'!I214)</f>
        <v>1</v>
      </c>
      <c r="J214" s="546">
        <f>SUM('[6]month'!J214)</f>
        <v>0</v>
      </c>
      <c r="K214" s="632">
        <v>1</v>
      </c>
      <c r="L214" s="890">
        <f>SUM(M214:O214)</f>
        <v>0</v>
      </c>
      <c r="M214" s="546">
        <f>SUM('[13]month'!M214)</f>
        <v>0</v>
      </c>
      <c r="N214" s="546">
        <f>SUM('[14]month'!N214)</f>
        <v>0</v>
      </c>
      <c r="O214" s="546">
        <f>SUM('[15]month'!O214)</f>
        <v>0</v>
      </c>
      <c r="P214" s="632">
        <v>0</v>
      </c>
      <c r="Q214" s="890">
        <f>SUM(R214:T214)</f>
        <v>0</v>
      </c>
      <c r="R214" s="546">
        <f>SUM('[22]month'!R214)</f>
        <v>0</v>
      </c>
      <c r="S214" s="546">
        <f>SUM('[23]month'!S214)</f>
        <v>0</v>
      </c>
      <c r="T214" s="546">
        <f>SUM('[24]month'!T214)</f>
        <v>0</v>
      </c>
      <c r="U214" s="632">
        <v>1</v>
      </c>
      <c r="V214" s="890">
        <f>SUM(W214:Y214)</f>
        <v>1</v>
      </c>
      <c r="W214" s="546">
        <f>SUM('[34]month'!W214)</f>
        <v>1</v>
      </c>
      <c r="X214" s="546">
        <f>SUM('[35]month'!X214)</f>
        <v>0</v>
      </c>
      <c r="Y214" s="546">
        <f>SUM('[36]month'!Y214)</f>
        <v>0</v>
      </c>
      <c r="Z214" s="566" t="s">
        <v>358</v>
      </c>
      <c r="AA214" s="603"/>
      <c r="AB214" s="706" t="s">
        <v>350</v>
      </c>
      <c r="AC214" s="700"/>
      <c r="AD214" s="622"/>
      <c r="AE214" s="622"/>
      <c r="AF214" s="622"/>
      <c r="AG214" s="622"/>
      <c r="AH214" s="622"/>
      <c r="AI214" s="622"/>
      <c r="AJ214" s="622"/>
      <c r="AK214" s="622"/>
      <c r="AL214" s="622"/>
      <c r="AM214" s="622"/>
    </row>
    <row r="215" spans="1:39" ht="33">
      <c r="A215" s="590"/>
      <c r="B215" s="604" t="s">
        <v>183</v>
      </c>
      <c r="C215" s="592" t="s">
        <v>35</v>
      </c>
      <c r="D215" s="927">
        <v>2</v>
      </c>
      <c r="E215" s="917"/>
      <c r="F215" s="919"/>
      <c r="G215" s="877"/>
      <c r="H215" s="919"/>
      <c r="I215" s="919"/>
      <c r="J215" s="919"/>
      <c r="K215" s="919"/>
      <c r="L215" s="877"/>
      <c r="M215" s="919"/>
      <c r="N215" s="919"/>
      <c r="O215" s="919"/>
      <c r="P215" s="919"/>
      <c r="Q215" s="877"/>
      <c r="R215" s="919"/>
      <c r="S215" s="919"/>
      <c r="T215" s="919"/>
      <c r="U215" s="919"/>
      <c r="V215" s="877"/>
      <c r="W215" s="919"/>
      <c r="X215" s="919"/>
      <c r="Y215" s="919"/>
      <c r="Z215" s="566" t="s">
        <v>334</v>
      </c>
      <c r="AA215" s="603"/>
      <c r="AB215" s="706" t="s">
        <v>350</v>
      </c>
      <c r="AC215" s="700"/>
      <c r="AD215" s="622"/>
      <c r="AE215" s="622"/>
      <c r="AF215" s="622"/>
      <c r="AG215" s="622"/>
      <c r="AH215" s="622"/>
      <c r="AI215" s="622"/>
      <c r="AJ215" s="622"/>
      <c r="AK215" s="622"/>
      <c r="AL215" s="622"/>
      <c r="AM215" s="622"/>
    </row>
    <row r="216" spans="1:39" ht="33">
      <c r="A216" s="590"/>
      <c r="B216" s="604" t="s">
        <v>237</v>
      </c>
      <c r="C216" s="592" t="s">
        <v>35</v>
      </c>
      <c r="D216" s="927">
        <v>3</v>
      </c>
      <c r="E216" s="917"/>
      <c r="F216" s="919"/>
      <c r="G216" s="877"/>
      <c r="H216" s="919"/>
      <c r="I216" s="919"/>
      <c r="J216" s="919"/>
      <c r="K216" s="919"/>
      <c r="L216" s="877"/>
      <c r="M216" s="919"/>
      <c r="N216" s="919"/>
      <c r="O216" s="919"/>
      <c r="P216" s="919"/>
      <c r="Q216" s="877"/>
      <c r="R216" s="919"/>
      <c r="S216" s="919"/>
      <c r="T216" s="919"/>
      <c r="U216" s="919"/>
      <c r="V216" s="877"/>
      <c r="W216" s="919"/>
      <c r="X216" s="919"/>
      <c r="Y216" s="919"/>
      <c r="Z216" s="566" t="s">
        <v>268</v>
      </c>
      <c r="AA216" s="603"/>
      <c r="AB216" s="706" t="s">
        <v>350</v>
      </c>
      <c r="AC216" s="700"/>
      <c r="AD216" s="622"/>
      <c r="AE216" s="622"/>
      <c r="AF216" s="622"/>
      <c r="AG216" s="622"/>
      <c r="AH216" s="622"/>
      <c r="AI216" s="622"/>
      <c r="AJ216" s="622"/>
      <c r="AK216" s="622"/>
      <c r="AL216" s="622"/>
      <c r="AM216" s="622"/>
    </row>
    <row r="217" spans="1:39" ht="37.5">
      <c r="A217" s="590"/>
      <c r="B217" s="604" t="s">
        <v>230</v>
      </c>
      <c r="C217" s="592" t="s">
        <v>35</v>
      </c>
      <c r="D217" s="927">
        <v>3</v>
      </c>
      <c r="E217" s="917"/>
      <c r="F217" s="919"/>
      <c r="G217" s="877"/>
      <c r="H217" s="919"/>
      <c r="I217" s="919"/>
      <c r="J217" s="919"/>
      <c r="K217" s="919"/>
      <c r="L217" s="877"/>
      <c r="M217" s="919"/>
      <c r="N217" s="919"/>
      <c r="O217" s="919"/>
      <c r="P217" s="919"/>
      <c r="Q217" s="877"/>
      <c r="R217" s="919"/>
      <c r="S217" s="919"/>
      <c r="T217" s="919"/>
      <c r="U217" s="919"/>
      <c r="V217" s="877"/>
      <c r="W217" s="919"/>
      <c r="X217" s="919"/>
      <c r="Y217" s="919"/>
      <c r="Z217" s="635" t="s">
        <v>268</v>
      </c>
      <c r="AA217" s="603"/>
      <c r="AB217" s="706" t="s">
        <v>350</v>
      </c>
      <c r="AC217" s="700"/>
      <c r="AD217" s="622"/>
      <c r="AE217" s="622"/>
      <c r="AF217" s="622"/>
      <c r="AG217" s="622"/>
      <c r="AH217" s="622"/>
      <c r="AI217" s="622"/>
      <c r="AJ217" s="622"/>
      <c r="AK217" s="622"/>
      <c r="AL217" s="622"/>
      <c r="AM217" s="622"/>
    </row>
    <row r="218" spans="1:39" ht="37.5">
      <c r="A218" s="590"/>
      <c r="B218" s="604" t="s">
        <v>184</v>
      </c>
      <c r="C218" s="592" t="s">
        <v>35</v>
      </c>
      <c r="D218" s="927">
        <v>4</v>
      </c>
      <c r="E218" s="917"/>
      <c r="F218" s="919"/>
      <c r="G218" s="919"/>
      <c r="H218" s="919"/>
      <c r="I218" s="919"/>
      <c r="J218" s="919"/>
      <c r="K218" s="919"/>
      <c r="L218" s="919"/>
      <c r="M218" s="919"/>
      <c r="N218" s="919"/>
      <c r="O218" s="919"/>
      <c r="P218" s="919"/>
      <c r="Q218" s="919"/>
      <c r="R218" s="919"/>
      <c r="S218" s="919"/>
      <c r="T218" s="919"/>
      <c r="U218" s="919"/>
      <c r="V218" s="919"/>
      <c r="W218" s="919"/>
      <c r="X218" s="919"/>
      <c r="Y218" s="919"/>
      <c r="Z218" s="566" t="s">
        <v>355</v>
      </c>
      <c r="AA218" s="603"/>
      <c r="AB218" s="706" t="s">
        <v>350</v>
      </c>
      <c r="AC218" s="700"/>
      <c r="AD218" s="622"/>
      <c r="AE218" s="622"/>
      <c r="AF218" s="622"/>
      <c r="AG218" s="622"/>
      <c r="AH218" s="622"/>
      <c r="AI218" s="800"/>
      <c r="AJ218" s="622"/>
      <c r="AK218" s="622"/>
      <c r="AL218" s="622"/>
      <c r="AM218" s="622"/>
    </row>
    <row r="219" spans="1:39" ht="21">
      <c r="A219" s="117"/>
      <c r="B219" s="973" t="s">
        <v>27</v>
      </c>
      <c r="C219" s="974"/>
      <c r="D219" s="974"/>
      <c r="E219" s="974"/>
      <c r="F219" s="974"/>
      <c r="G219" s="974"/>
      <c r="H219" s="974"/>
      <c r="I219" s="974"/>
      <c r="J219" s="974"/>
      <c r="K219" s="974"/>
      <c r="L219" s="974"/>
      <c r="M219" s="974"/>
      <c r="N219" s="974"/>
      <c r="O219" s="974"/>
      <c r="P219" s="974"/>
      <c r="Q219" s="974"/>
      <c r="R219" s="974"/>
      <c r="S219" s="974"/>
      <c r="T219" s="974"/>
      <c r="U219" s="974"/>
      <c r="V219" s="953"/>
      <c r="W219" s="954"/>
      <c r="X219" s="954"/>
      <c r="Y219" s="954"/>
      <c r="Z219" s="643"/>
      <c r="AA219" s="545"/>
      <c r="AB219" s="707"/>
      <c r="AC219" s="700"/>
      <c r="AD219" s="622"/>
      <c r="AE219" s="622"/>
      <c r="AF219" s="622"/>
      <c r="AG219" s="622"/>
      <c r="AH219" s="622"/>
      <c r="AI219" s="622"/>
      <c r="AJ219" s="622"/>
      <c r="AK219" s="622"/>
      <c r="AL219" s="622"/>
      <c r="AM219" s="622"/>
    </row>
    <row r="220" spans="1:39" ht="56.25">
      <c r="A220" s="586" t="s">
        <v>65</v>
      </c>
      <c r="B220" s="818" t="s">
        <v>220</v>
      </c>
      <c r="C220" s="592"/>
      <c r="D220" s="927"/>
      <c r="E220" s="927"/>
      <c r="F220" s="919"/>
      <c r="G220" s="919"/>
      <c r="H220" s="919"/>
      <c r="I220" s="919"/>
      <c r="J220" s="919"/>
      <c r="K220" s="919"/>
      <c r="L220" s="919"/>
      <c r="M220" s="919"/>
      <c r="N220" s="919"/>
      <c r="O220" s="919"/>
      <c r="P220" s="919"/>
      <c r="Q220" s="919"/>
      <c r="R220" s="919"/>
      <c r="S220" s="919"/>
      <c r="T220" s="919"/>
      <c r="U220" s="919"/>
      <c r="V220" s="919"/>
      <c r="W220" s="919"/>
      <c r="X220" s="919"/>
      <c r="Y220" s="919"/>
      <c r="Z220" s="642"/>
      <c r="AA220" s="603"/>
      <c r="AB220" s="706"/>
      <c r="AC220" s="700"/>
      <c r="AD220" s="799"/>
      <c r="AE220" s="799"/>
      <c r="AF220" s="799"/>
      <c r="AG220" s="799"/>
      <c r="AH220" s="799"/>
      <c r="AI220" s="799"/>
      <c r="AJ220" s="799"/>
      <c r="AK220" s="160"/>
      <c r="AL220" s="160"/>
      <c r="AM220" s="160"/>
    </row>
    <row r="221" spans="1:39" ht="21">
      <c r="A221" s="586"/>
      <c r="B221" s="819" t="s">
        <v>319</v>
      </c>
      <c r="C221" s="573"/>
      <c r="D221" s="899"/>
      <c r="E221" s="899"/>
      <c r="F221" s="900"/>
      <c r="G221" s="900"/>
      <c r="H221" s="900"/>
      <c r="I221" s="900"/>
      <c r="J221" s="900"/>
      <c r="K221" s="900"/>
      <c r="L221" s="900"/>
      <c r="M221" s="900"/>
      <c r="N221" s="900"/>
      <c r="O221" s="900"/>
      <c r="P221" s="900"/>
      <c r="Q221" s="900"/>
      <c r="R221" s="900"/>
      <c r="S221" s="900"/>
      <c r="T221" s="900"/>
      <c r="U221" s="889"/>
      <c r="V221" s="900"/>
      <c r="W221" s="900"/>
      <c r="X221" s="900"/>
      <c r="Y221" s="900"/>
      <c r="Z221" s="642"/>
      <c r="AA221" s="603"/>
      <c r="AB221" s="706"/>
      <c r="AC221" s="700"/>
      <c r="AD221" s="799"/>
      <c r="AE221" s="799"/>
      <c r="AF221" s="799"/>
      <c r="AG221" s="799"/>
      <c r="AH221" s="799"/>
      <c r="AI221" s="799"/>
      <c r="AJ221" s="799"/>
      <c r="AK221" s="160"/>
      <c r="AL221" s="160"/>
      <c r="AM221" s="160"/>
    </row>
    <row r="222" spans="1:39" ht="82.5">
      <c r="A222" s="662"/>
      <c r="B222" s="663" t="s">
        <v>329</v>
      </c>
      <c r="C222" s="578" t="s">
        <v>188</v>
      </c>
      <c r="D222" s="901" t="s">
        <v>330</v>
      </c>
      <c r="E222" s="901"/>
      <c r="F222" s="902"/>
      <c r="G222" s="903"/>
      <c r="H222" s="903"/>
      <c r="I222" s="903"/>
      <c r="J222" s="903"/>
      <c r="K222" s="903"/>
      <c r="L222" s="903"/>
      <c r="M222" s="903"/>
      <c r="N222" s="903"/>
      <c r="O222" s="903"/>
      <c r="P222" s="903"/>
      <c r="Q222" s="903"/>
      <c r="R222" s="903"/>
      <c r="S222" s="903"/>
      <c r="T222" s="903"/>
      <c r="U222" s="903"/>
      <c r="V222" s="903"/>
      <c r="W222" s="903"/>
      <c r="X222" s="903"/>
      <c r="Y222" s="903"/>
      <c r="Z222" s="820" t="s">
        <v>334</v>
      </c>
      <c r="AA222" s="603"/>
      <c r="AB222" s="706" t="s">
        <v>334</v>
      </c>
      <c r="AC222" s="700"/>
      <c r="AD222" s="799"/>
      <c r="AE222" s="799"/>
      <c r="AF222" s="799"/>
      <c r="AG222" s="799"/>
      <c r="AH222" s="799"/>
      <c r="AI222" s="799"/>
      <c r="AJ222" s="799"/>
      <c r="AK222" s="160"/>
      <c r="AL222" s="160"/>
      <c r="AM222" s="160"/>
    </row>
    <row r="223" spans="1:46" s="539" customFormat="1" ht="56.25">
      <c r="A223" s="662"/>
      <c r="B223" s="664" t="s">
        <v>331</v>
      </c>
      <c r="C223" s="567" t="s">
        <v>320</v>
      </c>
      <c r="D223" s="901">
        <v>90</v>
      </c>
      <c r="E223" s="901">
        <f>MAX(G223,L223,Q223,V223)</f>
        <v>0</v>
      </c>
      <c r="F223" s="821">
        <f>F241*100/$D$241</f>
        <v>0</v>
      </c>
      <c r="G223" s="821">
        <f>G241*100/$D$241</f>
        <v>0</v>
      </c>
      <c r="H223" s="821">
        <f>H241*100/$D$241</f>
        <v>0</v>
      </c>
      <c r="I223" s="821">
        <f>(H241+I241)*100/$D$241</f>
        <v>0</v>
      </c>
      <c r="J223" s="821">
        <f>(H241+I241+J241)*100/$D$241</f>
        <v>0</v>
      </c>
      <c r="K223" s="821">
        <f>(F241+K241)*100/$D$241</f>
        <v>0</v>
      </c>
      <c r="L223" s="821">
        <f>(G241+L241+Q223)*100/$D$241</f>
        <v>0</v>
      </c>
      <c r="M223" s="821">
        <f>(H241+I241+J241+M241)*100/$D$241</f>
        <v>0</v>
      </c>
      <c r="N223" s="821">
        <f>(H241+I241+J241+M241+N241)*100/$D$241</f>
        <v>0</v>
      </c>
      <c r="O223" s="821">
        <f>(H241+I241+J241+M241+N241+O241)*100/$D$241</f>
        <v>0</v>
      </c>
      <c r="P223" s="821">
        <f>(F241+K241+P241)*100/$D$241</f>
        <v>0</v>
      </c>
      <c r="Q223" s="821">
        <f>(G241+L241+Q241)*100/$D$241</f>
        <v>0</v>
      </c>
      <c r="R223" s="821">
        <f>(H241+I241+J241+M241+N241+O241+R241)*100/$D$241</f>
        <v>0</v>
      </c>
      <c r="S223" s="821">
        <f>(H241+I241+J241+M241+N241+O241+R241+S241)*100/$D$241</f>
        <v>0</v>
      </c>
      <c r="T223" s="821">
        <f>(H241+I241+J241+M241+N241+O241+R241+S241+T241)*100/$D$241</f>
        <v>0</v>
      </c>
      <c r="U223" s="821">
        <f>(F241+K241+P241+U241)*100/$D$241</f>
        <v>0</v>
      </c>
      <c r="V223" s="821">
        <f>(G241+L241+Q241+V241)*100/$D$241</f>
        <v>0</v>
      </c>
      <c r="W223" s="821">
        <f>(H241+I241+J241+M241+N241+O241+R241+S241+T241+W241)*100/$D$241</f>
        <v>0</v>
      </c>
      <c r="X223" s="821">
        <f>(H241+I241+J241+M241+N241+O241+R241+S241+T241+W241+X241)*100/$D$241</f>
        <v>0</v>
      </c>
      <c r="Y223" s="821">
        <f>(H241+I241+J241+M241+N241+O241+R241+S241+T241+W241+X241+Y241)*100/$D$241</f>
        <v>0</v>
      </c>
      <c r="Z223" s="820" t="s">
        <v>335</v>
      </c>
      <c r="AA223" s="620"/>
      <c r="AB223" s="708" t="s">
        <v>335</v>
      </c>
      <c r="AC223" s="700"/>
      <c r="AD223" s="799"/>
      <c r="AE223" s="799"/>
      <c r="AF223" s="799"/>
      <c r="AG223" s="799"/>
      <c r="AH223" s="799"/>
      <c r="AI223" s="799"/>
      <c r="AJ223" s="799"/>
      <c r="AK223" s="160"/>
      <c r="AL223" s="160"/>
      <c r="AM223" s="160"/>
      <c r="AN223" s="715"/>
      <c r="AO223" s="715"/>
      <c r="AP223" s="715"/>
      <c r="AQ223" s="715"/>
      <c r="AR223" s="715"/>
      <c r="AS223" s="715"/>
      <c r="AT223" s="684"/>
    </row>
    <row r="224" spans="1:39" ht="75">
      <c r="A224" s="662"/>
      <c r="B224" s="664" t="s">
        <v>332</v>
      </c>
      <c r="C224" s="567" t="s">
        <v>320</v>
      </c>
      <c r="D224" s="901">
        <v>90</v>
      </c>
      <c r="E224" s="901"/>
      <c r="F224" s="821"/>
      <c r="G224" s="821"/>
      <c r="H224" s="821"/>
      <c r="I224" s="821"/>
      <c r="J224" s="821"/>
      <c r="K224" s="821"/>
      <c r="L224" s="821"/>
      <c r="M224" s="821"/>
      <c r="N224" s="821"/>
      <c r="O224" s="821"/>
      <c r="P224" s="821"/>
      <c r="Q224" s="821"/>
      <c r="R224" s="821"/>
      <c r="S224" s="821"/>
      <c r="T224" s="821"/>
      <c r="U224" s="821"/>
      <c r="V224" s="821"/>
      <c r="W224" s="821"/>
      <c r="X224" s="821"/>
      <c r="Y224" s="821"/>
      <c r="Z224" s="820" t="s">
        <v>336</v>
      </c>
      <c r="AA224" s="603"/>
      <c r="AB224" s="706" t="s">
        <v>336</v>
      </c>
      <c r="AC224" s="700"/>
      <c r="AD224" s="799"/>
      <c r="AE224" s="799"/>
      <c r="AF224" s="799"/>
      <c r="AG224" s="799"/>
      <c r="AH224" s="799"/>
      <c r="AI224" s="799"/>
      <c r="AJ224" s="799"/>
      <c r="AK224" s="160"/>
      <c r="AL224" s="160"/>
      <c r="AM224" s="160"/>
    </row>
    <row r="225" spans="1:39" ht="56.25">
      <c r="A225" s="662"/>
      <c r="B225" s="666" t="s">
        <v>333</v>
      </c>
      <c r="C225" s="567" t="s">
        <v>320</v>
      </c>
      <c r="D225" s="901">
        <v>90</v>
      </c>
      <c r="E225" s="901"/>
      <c r="F225" s="821"/>
      <c r="G225" s="821"/>
      <c r="H225" s="821"/>
      <c r="I225" s="821"/>
      <c r="J225" s="821"/>
      <c r="K225" s="821"/>
      <c r="L225" s="821"/>
      <c r="M225" s="821"/>
      <c r="N225" s="821"/>
      <c r="O225" s="821"/>
      <c r="P225" s="821"/>
      <c r="Q225" s="821"/>
      <c r="R225" s="821"/>
      <c r="S225" s="821"/>
      <c r="T225" s="821"/>
      <c r="U225" s="821"/>
      <c r="V225" s="821"/>
      <c r="W225" s="821"/>
      <c r="X225" s="821"/>
      <c r="Y225" s="821"/>
      <c r="Z225" s="820" t="s">
        <v>334</v>
      </c>
      <c r="AA225" s="603"/>
      <c r="AB225" s="706" t="s">
        <v>334</v>
      </c>
      <c r="AC225" s="700"/>
      <c r="AD225" s="799"/>
      <c r="AE225" s="799"/>
      <c r="AF225" s="799"/>
      <c r="AG225" s="799"/>
      <c r="AH225" s="799"/>
      <c r="AI225" s="799"/>
      <c r="AJ225" s="799"/>
      <c r="AK225" s="160"/>
      <c r="AL225" s="160"/>
      <c r="AM225" s="160"/>
    </row>
    <row r="226" spans="1:39" ht="37.5">
      <c r="A226" s="623"/>
      <c r="B226" s="625" t="s">
        <v>185</v>
      </c>
      <c r="C226" s="626"/>
      <c r="D226" s="955"/>
      <c r="E226" s="955"/>
      <c r="F226" s="919"/>
      <c r="G226" s="919"/>
      <c r="H226" s="919"/>
      <c r="I226" s="919"/>
      <c r="J226" s="919"/>
      <c r="K226" s="919"/>
      <c r="L226" s="919"/>
      <c r="M226" s="919"/>
      <c r="N226" s="919"/>
      <c r="O226" s="919"/>
      <c r="P226" s="919"/>
      <c r="Q226" s="919"/>
      <c r="R226" s="919"/>
      <c r="S226" s="919"/>
      <c r="T226" s="919"/>
      <c r="U226" s="919"/>
      <c r="V226" s="919"/>
      <c r="W226" s="919"/>
      <c r="X226" s="919"/>
      <c r="Y226" s="919"/>
      <c r="Z226" s="642"/>
      <c r="AA226" s="603"/>
      <c r="AB226" s="706"/>
      <c r="AC226" s="700"/>
      <c r="AD226" s="799"/>
      <c r="AE226" s="799"/>
      <c r="AF226" s="799"/>
      <c r="AG226" s="799"/>
      <c r="AH226" s="799"/>
      <c r="AI226" s="799"/>
      <c r="AJ226" s="799"/>
      <c r="AK226" s="160"/>
      <c r="AL226" s="160"/>
      <c r="AM226" s="160"/>
    </row>
    <row r="227" spans="1:39" ht="37.5">
      <c r="A227" s="623"/>
      <c r="B227" s="625" t="s">
        <v>186</v>
      </c>
      <c r="C227" s="626"/>
      <c r="D227" s="955"/>
      <c r="E227" s="955"/>
      <c r="F227" s="919"/>
      <c r="G227" s="919"/>
      <c r="H227" s="919"/>
      <c r="I227" s="919"/>
      <c r="J227" s="919"/>
      <c r="K227" s="919"/>
      <c r="L227" s="919"/>
      <c r="M227" s="919"/>
      <c r="N227" s="919"/>
      <c r="O227" s="919"/>
      <c r="P227" s="919"/>
      <c r="Q227" s="919"/>
      <c r="R227" s="919"/>
      <c r="S227" s="919"/>
      <c r="T227" s="919"/>
      <c r="U227" s="919"/>
      <c r="V227" s="919"/>
      <c r="W227" s="919"/>
      <c r="X227" s="919"/>
      <c r="Y227" s="919"/>
      <c r="Z227" s="642"/>
      <c r="AA227" s="603"/>
      <c r="AB227" s="706"/>
      <c r="AC227" s="700"/>
      <c r="AD227" s="799"/>
      <c r="AE227" s="799"/>
      <c r="AF227" s="799"/>
      <c r="AG227" s="799"/>
      <c r="AH227" s="799"/>
      <c r="AI227" s="799"/>
      <c r="AJ227" s="799"/>
      <c r="AK227" s="160"/>
      <c r="AL227" s="160"/>
      <c r="AM227" s="160"/>
    </row>
    <row r="228" spans="1:39" ht="33" hidden="1">
      <c r="A228" s="832"/>
      <c r="B228" s="627" t="s">
        <v>187</v>
      </c>
      <c r="C228" s="626" t="s">
        <v>188</v>
      </c>
      <c r="D228" s="955">
        <v>17</v>
      </c>
      <c r="E228" s="917"/>
      <c r="F228" s="919"/>
      <c r="G228" s="919"/>
      <c r="H228" s="919"/>
      <c r="I228" s="919"/>
      <c r="J228" s="919"/>
      <c r="K228" s="919"/>
      <c r="L228" s="919"/>
      <c r="M228" s="919"/>
      <c r="N228" s="919"/>
      <c r="O228" s="919"/>
      <c r="P228" s="919"/>
      <c r="Q228" s="919"/>
      <c r="R228" s="919"/>
      <c r="S228" s="919"/>
      <c r="T228" s="919"/>
      <c r="U228" s="919"/>
      <c r="V228" s="919"/>
      <c r="W228" s="919"/>
      <c r="X228" s="919"/>
      <c r="Y228" s="919"/>
      <c r="Z228" s="642"/>
      <c r="AA228" s="603" t="s">
        <v>434</v>
      </c>
      <c r="AB228" s="706" t="s">
        <v>340</v>
      </c>
      <c r="AC228" s="700"/>
      <c r="AD228" s="622"/>
      <c r="AE228" s="622"/>
      <c r="AF228" s="622"/>
      <c r="AG228" s="622"/>
      <c r="AH228" s="622"/>
      <c r="AI228" s="622"/>
      <c r="AJ228" s="622"/>
      <c r="AK228" s="622"/>
      <c r="AL228" s="622"/>
      <c r="AM228" s="622"/>
    </row>
    <row r="229" spans="1:39" ht="21" hidden="1">
      <c r="A229" s="833"/>
      <c r="B229" s="627" t="s">
        <v>189</v>
      </c>
      <c r="C229" s="626" t="s">
        <v>190</v>
      </c>
      <c r="D229" s="955">
        <v>2</v>
      </c>
      <c r="E229" s="917"/>
      <c r="F229" s="919"/>
      <c r="G229" s="919"/>
      <c r="H229" s="919"/>
      <c r="I229" s="919"/>
      <c r="J229" s="919"/>
      <c r="K229" s="919"/>
      <c r="L229" s="919"/>
      <c r="M229" s="919"/>
      <c r="N229" s="919"/>
      <c r="O229" s="919"/>
      <c r="P229" s="919"/>
      <c r="Q229" s="919"/>
      <c r="R229" s="919"/>
      <c r="S229" s="919"/>
      <c r="T229" s="919"/>
      <c r="U229" s="919"/>
      <c r="V229" s="919"/>
      <c r="W229" s="919"/>
      <c r="X229" s="919"/>
      <c r="Y229" s="919"/>
      <c r="Z229" s="642"/>
      <c r="AA229" s="603" t="s">
        <v>432</v>
      </c>
      <c r="AB229" s="706" t="s">
        <v>340</v>
      </c>
      <c r="AC229" s="700"/>
      <c r="AD229" s="622"/>
      <c r="AE229" s="622"/>
      <c r="AF229" s="622"/>
      <c r="AG229" s="622"/>
      <c r="AH229" s="622"/>
      <c r="AI229" s="622"/>
      <c r="AJ229" s="622"/>
      <c r="AK229" s="622"/>
      <c r="AL229" s="622"/>
      <c r="AM229" s="622"/>
    </row>
    <row r="230" spans="1:39" ht="21" hidden="1">
      <c r="A230" s="833"/>
      <c r="B230" s="834" t="s">
        <v>429</v>
      </c>
      <c r="C230" s="570" t="s">
        <v>190</v>
      </c>
      <c r="D230" s="904">
        <v>1</v>
      </c>
      <c r="E230" s="917"/>
      <c r="F230" s="823"/>
      <c r="G230" s="877"/>
      <c r="H230" s="823"/>
      <c r="I230" s="823"/>
      <c r="J230" s="823"/>
      <c r="K230" s="905"/>
      <c r="L230" s="877"/>
      <c r="M230" s="905"/>
      <c r="N230" s="905"/>
      <c r="O230" s="905"/>
      <c r="P230" s="823"/>
      <c r="Q230" s="877"/>
      <c r="R230" s="823"/>
      <c r="S230" s="823"/>
      <c r="T230" s="823"/>
      <c r="U230" s="905"/>
      <c r="V230" s="877"/>
      <c r="W230" s="823"/>
      <c r="X230" s="823"/>
      <c r="Y230" s="823"/>
      <c r="Z230" s="566" t="s">
        <v>334</v>
      </c>
      <c r="AA230" s="603"/>
      <c r="AB230" s="706" t="s">
        <v>350</v>
      </c>
      <c r="AC230" s="700"/>
      <c r="AD230" s="622"/>
      <c r="AE230" s="622"/>
      <c r="AF230" s="622"/>
      <c r="AG230" s="622"/>
      <c r="AH230" s="622"/>
      <c r="AI230" s="622"/>
      <c r="AJ230" s="622"/>
      <c r="AK230" s="622"/>
      <c r="AL230" s="622"/>
      <c r="AM230" s="622"/>
    </row>
    <row r="231" spans="1:39" ht="21" hidden="1">
      <c r="A231" s="833"/>
      <c r="B231" s="834" t="s">
        <v>430</v>
      </c>
      <c r="C231" s="570" t="s">
        <v>190</v>
      </c>
      <c r="D231" s="904">
        <v>1</v>
      </c>
      <c r="E231" s="917"/>
      <c r="F231" s="823"/>
      <c r="G231" s="877"/>
      <c r="H231" s="823"/>
      <c r="I231" s="823"/>
      <c r="J231" s="823"/>
      <c r="K231" s="905"/>
      <c r="L231" s="877"/>
      <c r="M231" s="905"/>
      <c r="N231" s="905"/>
      <c r="O231" s="905"/>
      <c r="P231" s="823"/>
      <c r="Q231" s="877"/>
      <c r="R231" s="823"/>
      <c r="S231" s="823"/>
      <c r="T231" s="823"/>
      <c r="U231" s="905"/>
      <c r="V231" s="877"/>
      <c r="W231" s="823"/>
      <c r="X231" s="823"/>
      <c r="Y231" s="823"/>
      <c r="Z231" s="566" t="s">
        <v>334</v>
      </c>
      <c r="AA231" s="603"/>
      <c r="AB231" s="706" t="s">
        <v>350</v>
      </c>
      <c r="AC231" s="700"/>
      <c r="AD231" s="622"/>
      <c r="AE231" s="622"/>
      <c r="AF231" s="622"/>
      <c r="AG231" s="622"/>
      <c r="AH231" s="622"/>
      <c r="AI231" s="622"/>
      <c r="AJ231" s="622"/>
      <c r="AK231" s="622"/>
      <c r="AL231" s="622"/>
      <c r="AM231" s="622"/>
    </row>
    <row r="232" spans="1:39" ht="21" hidden="1">
      <c r="A232" s="832"/>
      <c r="B232" s="627" t="s">
        <v>191</v>
      </c>
      <c r="C232" s="626" t="s">
        <v>192</v>
      </c>
      <c r="D232" s="955">
        <v>5</v>
      </c>
      <c r="E232" s="917"/>
      <c r="F232" s="919"/>
      <c r="G232" s="919"/>
      <c r="H232" s="919"/>
      <c r="I232" s="919"/>
      <c r="J232" s="919"/>
      <c r="K232" s="919"/>
      <c r="L232" s="919"/>
      <c r="M232" s="919"/>
      <c r="N232" s="919"/>
      <c r="O232" s="919"/>
      <c r="P232" s="919"/>
      <c r="Q232" s="919"/>
      <c r="R232" s="919"/>
      <c r="S232" s="919"/>
      <c r="T232" s="919"/>
      <c r="U232" s="919"/>
      <c r="V232" s="919"/>
      <c r="W232" s="919"/>
      <c r="X232" s="919"/>
      <c r="Y232" s="919"/>
      <c r="Z232" s="642"/>
      <c r="AA232" s="603" t="s">
        <v>433</v>
      </c>
      <c r="AB232" s="706" t="s">
        <v>340</v>
      </c>
      <c r="AC232" s="700"/>
      <c r="AD232" s="622"/>
      <c r="AE232" s="622"/>
      <c r="AF232" s="622"/>
      <c r="AG232" s="622"/>
      <c r="AH232" s="622"/>
      <c r="AI232" s="622"/>
      <c r="AJ232" s="622"/>
      <c r="AK232" s="622"/>
      <c r="AL232" s="622"/>
      <c r="AM232" s="622"/>
    </row>
    <row r="233" spans="1:39" ht="21" hidden="1">
      <c r="A233" s="832"/>
      <c r="B233" s="835" t="s">
        <v>429</v>
      </c>
      <c r="C233" s="570" t="s">
        <v>192</v>
      </c>
      <c r="D233" s="904">
        <v>1</v>
      </c>
      <c r="E233" s="917"/>
      <c r="F233" s="905"/>
      <c r="G233" s="877"/>
      <c r="H233" s="905"/>
      <c r="I233" s="905"/>
      <c r="J233" s="905"/>
      <c r="K233" s="905"/>
      <c r="L233" s="877"/>
      <c r="M233" s="905"/>
      <c r="N233" s="905"/>
      <c r="O233" s="905"/>
      <c r="P233" s="905"/>
      <c r="Q233" s="877"/>
      <c r="R233" s="905"/>
      <c r="S233" s="905"/>
      <c r="T233" s="905"/>
      <c r="U233" s="905"/>
      <c r="V233" s="877"/>
      <c r="W233" s="905"/>
      <c r="X233" s="905"/>
      <c r="Y233" s="905"/>
      <c r="Z233" s="566" t="s">
        <v>334</v>
      </c>
      <c r="AA233" s="603"/>
      <c r="AB233" s="706" t="s">
        <v>350</v>
      </c>
      <c r="AC233" s="700"/>
      <c r="AD233" s="622"/>
      <c r="AE233" s="622"/>
      <c r="AF233" s="622"/>
      <c r="AG233" s="622"/>
      <c r="AH233" s="622"/>
      <c r="AI233" s="622"/>
      <c r="AJ233" s="622"/>
      <c r="AK233" s="622"/>
      <c r="AL233" s="622"/>
      <c r="AM233" s="622"/>
    </row>
    <row r="234" spans="1:39" ht="21" hidden="1">
      <c r="A234" s="832"/>
      <c r="B234" s="835" t="s">
        <v>295</v>
      </c>
      <c r="C234" s="570" t="s">
        <v>192</v>
      </c>
      <c r="D234" s="904">
        <v>1</v>
      </c>
      <c r="E234" s="917"/>
      <c r="F234" s="905"/>
      <c r="G234" s="877"/>
      <c r="H234" s="905"/>
      <c r="I234" s="905"/>
      <c r="J234" s="905"/>
      <c r="K234" s="905"/>
      <c r="L234" s="877"/>
      <c r="M234" s="905"/>
      <c r="N234" s="905"/>
      <c r="O234" s="905"/>
      <c r="P234" s="905"/>
      <c r="Q234" s="877"/>
      <c r="R234" s="905"/>
      <c r="S234" s="905"/>
      <c r="T234" s="905"/>
      <c r="U234" s="905"/>
      <c r="V234" s="877"/>
      <c r="W234" s="905"/>
      <c r="X234" s="905"/>
      <c r="Y234" s="905"/>
      <c r="Z234" s="566" t="s">
        <v>334</v>
      </c>
      <c r="AA234" s="603"/>
      <c r="AB234" s="706" t="s">
        <v>350</v>
      </c>
      <c r="AC234" s="700"/>
      <c r="AD234" s="622"/>
      <c r="AE234" s="622"/>
      <c r="AF234" s="622"/>
      <c r="AG234" s="622"/>
      <c r="AH234" s="622"/>
      <c r="AI234" s="622"/>
      <c r="AJ234" s="622"/>
      <c r="AK234" s="622"/>
      <c r="AL234" s="622"/>
      <c r="AM234" s="622"/>
    </row>
    <row r="235" spans="1:39" ht="21" hidden="1">
      <c r="A235" s="832"/>
      <c r="B235" s="835" t="s">
        <v>431</v>
      </c>
      <c r="C235" s="570" t="s">
        <v>192</v>
      </c>
      <c r="D235" s="904">
        <v>1</v>
      </c>
      <c r="E235" s="917"/>
      <c r="F235" s="905"/>
      <c r="G235" s="877"/>
      <c r="H235" s="905"/>
      <c r="I235" s="905"/>
      <c r="J235" s="905"/>
      <c r="K235" s="905"/>
      <c r="L235" s="877"/>
      <c r="M235" s="905"/>
      <c r="N235" s="905"/>
      <c r="O235" s="905"/>
      <c r="P235" s="905"/>
      <c r="Q235" s="877"/>
      <c r="R235" s="905"/>
      <c r="S235" s="905"/>
      <c r="T235" s="905"/>
      <c r="U235" s="905"/>
      <c r="V235" s="877"/>
      <c r="W235" s="905"/>
      <c r="X235" s="905"/>
      <c r="Y235" s="905"/>
      <c r="Z235" s="566" t="s">
        <v>334</v>
      </c>
      <c r="AA235" s="603"/>
      <c r="AB235" s="706" t="s">
        <v>350</v>
      </c>
      <c r="AC235" s="700"/>
      <c r="AD235" s="622"/>
      <c r="AE235" s="622"/>
      <c r="AF235" s="622"/>
      <c r="AG235" s="622"/>
      <c r="AH235" s="622"/>
      <c r="AI235" s="622"/>
      <c r="AJ235" s="622"/>
      <c r="AK235" s="622"/>
      <c r="AL235" s="622"/>
      <c r="AM235" s="622"/>
    </row>
    <row r="236" spans="1:39" ht="21" hidden="1">
      <c r="A236" s="832"/>
      <c r="B236" s="835" t="s">
        <v>296</v>
      </c>
      <c r="C236" s="570" t="s">
        <v>192</v>
      </c>
      <c r="D236" s="904">
        <v>1</v>
      </c>
      <c r="E236" s="917"/>
      <c r="F236" s="905"/>
      <c r="G236" s="877"/>
      <c r="H236" s="905"/>
      <c r="I236" s="905"/>
      <c r="J236" s="905"/>
      <c r="K236" s="905"/>
      <c r="L236" s="877"/>
      <c r="M236" s="905"/>
      <c r="N236" s="905"/>
      <c r="O236" s="905"/>
      <c r="P236" s="905"/>
      <c r="Q236" s="877"/>
      <c r="R236" s="905"/>
      <c r="S236" s="905"/>
      <c r="T236" s="905"/>
      <c r="U236" s="905"/>
      <c r="V236" s="877"/>
      <c r="W236" s="905"/>
      <c r="X236" s="905"/>
      <c r="Y236" s="905"/>
      <c r="Z236" s="566" t="s">
        <v>334</v>
      </c>
      <c r="AA236" s="603"/>
      <c r="AB236" s="706" t="s">
        <v>350</v>
      </c>
      <c r="AC236" s="700"/>
      <c r="AD236" s="622"/>
      <c r="AE236" s="622"/>
      <c r="AF236" s="622"/>
      <c r="AG236" s="622"/>
      <c r="AH236" s="622"/>
      <c r="AI236" s="622"/>
      <c r="AJ236" s="622"/>
      <c r="AK236" s="622"/>
      <c r="AL236" s="622"/>
      <c r="AM236" s="622"/>
    </row>
    <row r="237" spans="1:39" ht="21" hidden="1">
      <c r="A237" s="832"/>
      <c r="B237" s="835" t="s">
        <v>297</v>
      </c>
      <c r="C237" s="570" t="s">
        <v>192</v>
      </c>
      <c r="D237" s="904">
        <v>1</v>
      </c>
      <c r="E237" s="917"/>
      <c r="F237" s="905"/>
      <c r="G237" s="877"/>
      <c r="H237" s="905"/>
      <c r="I237" s="905"/>
      <c r="J237" s="905"/>
      <c r="K237" s="905"/>
      <c r="L237" s="877"/>
      <c r="M237" s="905"/>
      <c r="N237" s="905"/>
      <c r="O237" s="905"/>
      <c r="P237" s="905"/>
      <c r="Q237" s="877"/>
      <c r="R237" s="905"/>
      <c r="S237" s="905"/>
      <c r="T237" s="905"/>
      <c r="U237" s="905"/>
      <c r="V237" s="877"/>
      <c r="W237" s="905"/>
      <c r="X237" s="905"/>
      <c r="Y237" s="905"/>
      <c r="Z237" s="566" t="s">
        <v>334</v>
      </c>
      <c r="AA237" s="603"/>
      <c r="AB237" s="706" t="s">
        <v>350</v>
      </c>
      <c r="AC237" s="700"/>
      <c r="AD237" s="622"/>
      <c r="AE237" s="622"/>
      <c r="AF237" s="622"/>
      <c r="AG237" s="622"/>
      <c r="AH237" s="622"/>
      <c r="AI237" s="622"/>
      <c r="AJ237" s="622"/>
      <c r="AK237" s="622"/>
      <c r="AL237" s="622"/>
      <c r="AM237" s="622"/>
    </row>
    <row r="238" spans="1:39" ht="21" hidden="1">
      <c r="A238" s="832"/>
      <c r="B238" s="627" t="s">
        <v>193</v>
      </c>
      <c r="C238" s="626" t="s">
        <v>53</v>
      </c>
      <c r="D238" s="955">
        <v>10</v>
      </c>
      <c r="E238" s="917"/>
      <c r="F238" s="919"/>
      <c r="G238" s="919"/>
      <c r="H238" s="919"/>
      <c r="I238" s="919"/>
      <c r="J238" s="919"/>
      <c r="K238" s="919"/>
      <c r="L238" s="919"/>
      <c r="M238" s="919"/>
      <c r="N238" s="919"/>
      <c r="O238" s="919"/>
      <c r="P238" s="919"/>
      <c r="Q238" s="919"/>
      <c r="R238" s="919"/>
      <c r="S238" s="919"/>
      <c r="T238" s="919"/>
      <c r="U238" s="919"/>
      <c r="V238" s="919"/>
      <c r="W238" s="919"/>
      <c r="X238" s="919"/>
      <c r="Y238" s="919"/>
      <c r="Z238" s="566" t="s">
        <v>334</v>
      </c>
      <c r="AA238" s="603"/>
      <c r="AB238" s="706" t="s">
        <v>370</v>
      </c>
      <c r="AC238" s="700"/>
      <c r="AD238" s="622"/>
      <c r="AE238" s="622"/>
      <c r="AF238" s="622"/>
      <c r="AG238" s="622"/>
      <c r="AH238" s="622"/>
      <c r="AI238" s="622"/>
      <c r="AJ238" s="622"/>
      <c r="AK238" s="622"/>
      <c r="AL238" s="622"/>
      <c r="AM238" s="622"/>
    </row>
    <row r="239" spans="1:39" ht="21" hidden="1">
      <c r="A239" s="807"/>
      <c r="B239" s="834" t="s">
        <v>298</v>
      </c>
      <c r="C239" s="570" t="s">
        <v>53</v>
      </c>
      <c r="D239" s="904">
        <v>10</v>
      </c>
      <c r="E239" s="917"/>
      <c r="F239" s="905"/>
      <c r="G239" s="877"/>
      <c r="H239" s="905"/>
      <c r="I239" s="905"/>
      <c r="J239" s="905"/>
      <c r="K239" s="905"/>
      <c r="L239" s="877"/>
      <c r="M239" s="905"/>
      <c r="N239" s="905"/>
      <c r="O239" s="905"/>
      <c r="P239" s="905"/>
      <c r="Q239" s="877"/>
      <c r="R239" s="905"/>
      <c r="S239" s="905"/>
      <c r="T239" s="905"/>
      <c r="U239" s="905"/>
      <c r="V239" s="877"/>
      <c r="W239" s="905"/>
      <c r="X239" s="905"/>
      <c r="Y239" s="905"/>
      <c r="Z239" s="566" t="s">
        <v>334</v>
      </c>
      <c r="AA239" s="603"/>
      <c r="AB239" s="706" t="s">
        <v>371</v>
      </c>
      <c r="AC239" s="700"/>
      <c r="AD239" s="622"/>
      <c r="AE239" s="622"/>
      <c r="AF239" s="622"/>
      <c r="AG239" s="622"/>
      <c r="AH239" s="622"/>
      <c r="AI239" s="622"/>
      <c r="AJ239" s="622"/>
      <c r="AK239" s="622"/>
      <c r="AL239" s="622"/>
      <c r="AM239" s="622"/>
    </row>
    <row r="240" spans="1:39" ht="21" hidden="1">
      <c r="A240" s="807"/>
      <c r="B240" s="834" t="s">
        <v>428</v>
      </c>
      <c r="C240" s="570" t="s">
        <v>53</v>
      </c>
      <c r="D240" s="904">
        <v>10</v>
      </c>
      <c r="E240" s="917"/>
      <c r="F240" s="905"/>
      <c r="G240" s="877"/>
      <c r="H240" s="905"/>
      <c r="I240" s="905"/>
      <c r="J240" s="905"/>
      <c r="K240" s="905"/>
      <c r="L240" s="877"/>
      <c r="M240" s="905"/>
      <c r="N240" s="905"/>
      <c r="O240" s="905"/>
      <c r="P240" s="905"/>
      <c r="Q240" s="877"/>
      <c r="R240" s="905"/>
      <c r="S240" s="905"/>
      <c r="T240" s="905"/>
      <c r="U240" s="905"/>
      <c r="V240" s="877"/>
      <c r="W240" s="905"/>
      <c r="X240" s="905"/>
      <c r="Y240" s="905"/>
      <c r="Z240" s="566" t="s">
        <v>334</v>
      </c>
      <c r="AA240" s="603"/>
      <c r="AB240" s="706" t="s">
        <v>371</v>
      </c>
      <c r="AC240" s="700"/>
      <c r="AD240" s="622"/>
      <c r="AE240" s="622"/>
      <c r="AF240" s="622"/>
      <c r="AG240" s="622"/>
      <c r="AH240" s="622"/>
      <c r="AI240" s="622"/>
      <c r="AJ240" s="622"/>
      <c r="AK240" s="622"/>
      <c r="AL240" s="622"/>
      <c r="AM240" s="622"/>
    </row>
    <row r="241" spans="1:39" ht="37.5">
      <c r="A241" s="832"/>
      <c r="B241" s="627" t="s">
        <v>194</v>
      </c>
      <c r="C241" s="626" t="s">
        <v>46</v>
      </c>
      <c r="D241" s="955">
        <v>1600</v>
      </c>
      <c r="E241" s="917"/>
      <c r="F241" s="919"/>
      <c r="G241" s="919"/>
      <c r="H241" s="919"/>
      <c r="I241" s="919"/>
      <c r="J241" s="919"/>
      <c r="K241" s="919"/>
      <c r="L241" s="919"/>
      <c r="M241" s="919"/>
      <c r="N241" s="919"/>
      <c r="O241" s="919"/>
      <c r="P241" s="919"/>
      <c r="Q241" s="919"/>
      <c r="R241" s="919"/>
      <c r="S241" s="919"/>
      <c r="T241" s="919"/>
      <c r="U241" s="919"/>
      <c r="V241" s="919"/>
      <c r="W241" s="919"/>
      <c r="X241" s="919"/>
      <c r="Y241" s="919"/>
      <c r="Z241" s="642"/>
      <c r="AA241" s="603" t="s">
        <v>435</v>
      </c>
      <c r="AB241" s="706" t="s">
        <v>340</v>
      </c>
      <c r="AC241" s="700"/>
      <c r="AD241" s="622"/>
      <c r="AE241" s="622"/>
      <c r="AF241" s="622"/>
      <c r="AG241" s="622"/>
      <c r="AH241" s="622"/>
      <c r="AI241" s="622"/>
      <c r="AJ241" s="622"/>
      <c r="AK241" s="622"/>
      <c r="AL241" s="622"/>
      <c r="AM241" s="622"/>
    </row>
    <row r="242" spans="1:39" ht="37.5">
      <c r="A242" s="832"/>
      <c r="B242" s="627" t="s">
        <v>195</v>
      </c>
      <c r="C242" s="626" t="s">
        <v>46</v>
      </c>
      <c r="D242" s="955">
        <v>50</v>
      </c>
      <c r="E242" s="917"/>
      <c r="F242" s="919"/>
      <c r="G242" s="877"/>
      <c r="H242" s="919"/>
      <c r="I242" s="919"/>
      <c r="J242" s="919"/>
      <c r="K242" s="919"/>
      <c r="L242" s="877"/>
      <c r="M242" s="919"/>
      <c r="N242" s="919"/>
      <c r="O242" s="919"/>
      <c r="P242" s="919"/>
      <c r="Q242" s="877"/>
      <c r="R242" s="919"/>
      <c r="S242" s="919"/>
      <c r="T242" s="919"/>
      <c r="U242" s="919"/>
      <c r="V242" s="877"/>
      <c r="W242" s="919"/>
      <c r="X242" s="919"/>
      <c r="Y242" s="919"/>
      <c r="Z242" s="566" t="s">
        <v>334</v>
      </c>
      <c r="AA242" s="603"/>
      <c r="AB242" s="706" t="s">
        <v>302</v>
      </c>
      <c r="AC242" s="700"/>
      <c r="AD242" s="799"/>
      <c r="AE242" s="799"/>
      <c r="AF242" s="799"/>
      <c r="AG242" s="799"/>
      <c r="AH242" s="799"/>
      <c r="AI242" s="799"/>
      <c r="AJ242" s="799"/>
      <c r="AK242" s="160"/>
      <c r="AL242" s="160"/>
      <c r="AM242" s="160"/>
    </row>
    <row r="243" spans="1:39" ht="33">
      <c r="A243" s="832"/>
      <c r="B243" s="627" t="s">
        <v>196</v>
      </c>
      <c r="C243" s="626" t="s">
        <v>46</v>
      </c>
      <c r="D243" s="955">
        <v>200</v>
      </c>
      <c r="E243" s="917"/>
      <c r="F243" s="919"/>
      <c r="G243" s="877"/>
      <c r="H243" s="919"/>
      <c r="I243" s="919"/>
      <c r="J243" s="919"/>
      <c r="K243" s="919"/>
      <c r="L243" s="877"/>
      <c r="M243" s="919"/>
      <c r="N243" s="919"/>
      <c r="O243" s="919"/>
      <c r="P243" s="919"/>
      <c r="Q243" s="877"/>
      <c r="R243" s="919"/>
      <c r="S243" s="919"/>
      <c r="T243" s="919"/>
      <c r="U243" s="919"/>
      <c r="V243" s="877"/>
      <c r="W243" s="919"/>
      <c r="X243" s="919"/>
      <c r="Y243" s="919"/>
      <c r="Z243" s="566" t="s">
        <v>334</v>
      </c>
      <c r="AA243" s="603"/>
      <c r="AB243" s="706" t="s">
        <v>302</v>
      </c>
      <c r="AC243" s="700"/>
      <c r="AD243" s="799"/>
      <c r="AE243" s="799"/>
      <c r="AF243" s="799"/>
      <c r="AG243" s="799"/>
      <c r="AH243" s="799"/>
      <c r="AI243" s="799"/>
      <c r="AJ243" s="799"/>
      <c r="AK243" s="160"/>
      <c r="AL243" s="160"/>
      <c r="AM243" s="160"/>
    </row>
    <row r="244" spans="1:39" ht="37.5">
      <c r="A244" s="832"/>
      <c r="B244" s="627" t="s">
        <v>197</v>
      </c>
      <c r="C244" s="626" t="s">
        <v>46</v>
      </c>
      <c r="D244" s="955">
        <v>50</v>
      </c>
      <c r="E244" s="917"/>
      <c r="F244" s="919"/>
      <c r="G244" s="877"/>
      <c r="H244" s="919"/>
      <c r="I244" s="919"/>
      <c r="J244" s="919"/>
      <c r="K244" s="919"/>
      <c r="L244" s="877"/>
      <c r="M244" s="919"/>
      <c r="N244" s="919"/>
      <c r="O244" s="919"/>
      <c r="P244" s="919"/>
      <c r="Q244" s="877"/>
      <c r="R244" s="919"/>
      <c r="S244" s="919"/>
      <c r="T244" s="919"/>
      <c r="U244" s="919"/>
      <c r="V244" s="877"/>
      <c r="W244" s="919"/>
      <c r="X244" s="919"/>
      <c r="Y244" s="919"/>
      <c r="Z244" s="566" t="s">
        <v>334</v>
      </c>
      <c r="AA244" s="603"/>
      <c r="AB244" s="706" t="s">
        <v>302</v>
      </c>
      <c r="AC244" s="700"/>
      <c r="AD244" s="799"/>
      <c r="AE244" s="799"/>
      <c r="AF244" s="799"/>
      <c r="AG244" s="799"/>
      <c r="AH244" s="799"/>
      <c r="AI244" s="799"/>
      <c r="AJ244" s="799"/>
      <c r="AK244" s="160"/>
      <c r="AL244" s="160"/>
      <c r="AM244" s="160"/>
    </row>
    <row r="245" spans="1:39" ht="37.5">
      <c r="A245" s="624"/>
      <c r="B245" s="627" t="s">
        <v>66</v>
      </c>
      <c r="C245" s="626" t="s">
        <v>46</v>
      </c>
      <c r="D245" s="955">
        <v>50</v>
      </c>
      <c r="E245" s="917"/>
      <c r="F245" s="919"/>
      <c r="G245" s="877"/>
      <c r="H245" s="919"/>
      <c r="I245" s="919"/>
      <c r="J245" s="919"/>
      <c r="K245" s="919"/>
      <c r="L245" s="877"/>
      <c r="M245" s="919"/>
      <c r="N245" s="919"/>
      <c r="O245" s="919"/>
      <c r="P245" s="919"/>
      <c r="Q245" s="877"/>
      <c r="R245" s="919"/>
      <c r="S245" s="919"/>
      <c r="T245" s="919"/>
      <c r="U245" s="919"/>
      <c r="V245" s="877"/>
      <c r="W245" s="919"/>
      <c r="X245" s="919"/>
      <c r="Y245" s="919"/>
      <c r="Z245" s="566" t="s">
        <v>334</v>
      </c>
      <c r="AA245" s="603"/>
      <c r="AB245" s="706" t="s">
        <v>302</v>
      </c>
      <c r="AC245" s="700"/>
      <c r="AD245" s="622"/>
      <c r="AE245" s="622"/>
      <c r="AF245" s="622"/>
      <c r="AG245" s="622"/>
      <c r="AH245" s="622"/>
      <c r="AI245" s="622"/>
      <c r="AJ245" s="622"/>
      <c r="AK245" s="622"/>
      <c r="AL245" s="622"/>
      <c r="AM245" s="622"/>
    </row>
    <row r="246" spans="1:39" ht="37.5">
      <c r="A246" s="624"/>
      <c r="B246" s="627" t="s">
        <v>67</v>
      </c>
      <c r="C246" s="626" t="s">
        <v>46</v>
      </c>
      <c r="D246" s="955">
        <v>1200</v>
      </c>
      <c r="E246" s="917"/>
      <c r="F246" s="919"/>
      <c r="G246" s="877"/>
      <c r="H246" s="919"/>
      <c r="I246" s="919"/>
      <c r="J246" s="919"/>
      <c r="K246" s="919"/>
      <c r="L246" s="877"/>
      <c r="M246" s="919"/>
      <c r="N246" s="919"/>
      <c r="O246" s="919"/>
      <c r="P246" s="919"/>
      <c r="Q246" s="877"/>
      <c r="R246" s="919"/>
      <c r="S246" s="919"/>
      <c r="T246" s="919"/>
      <c r="U246" s="919"/>
      <c r="V246" s="877"/>
      <c r="W246" s="919"/>
      <c r="X246" s="919"/>
      <c r="Y246" s="919"/>
      <c r="Z246" s="566" t="s">
        <v>334</v>
      </c>
      <c r="AA246" s="603"/>
      <c r="AB246" s="706" t="s">
        <v>302</v>
      </c>
      <c r="AC246" s="700"/>
      <c r="AD246" s="622"/>
      <c r="AE246" s="622"/>
      <c r="AF246" s="622"/>
      <c r="AG246" s="622"/>
      <c r="AH246" s="622"/>
      <c r="AI246" s="622"/>
      <c r="AJ246" s="622"/>
      <c r="AK246" s="622"/>
      <c r="AL246" s="622"/>
      <c r="AM246" s="622"/>
    </row>
    <row r="247" spans="1:46" s="548" customFormat="1" ht="37.5" outlineLevel="1">
      <c r="A247" s="840"/>
      <c r="B247" s="841" t="s">
        <v>68</v>
      </c>
      <c r="C247" s="842" t="s">
        <v>46</v>
      </c>
      <c r="D247" s="956">
        <v>50</v>
      </c>
      <c r="E247" s="880">
        <f>SUM(G247,L247,Q247,V247)</f>
        <v>42</v>
      </c>
      <c r="F247" s="884">
        <v>15</v>
      </c>
      <c r="G247" s="890">
        <f>SUM(H247:J247)</f>
        <v>21</v>
      </c>
      <c r="H247" s="546">
        <f>SUM('[4]month'!H247)</f>
        <v>10</v>
      </c>
      <c r="I247" s="546">
        <f>SUM('[5]month'!I247)</f>
        <v>0</v>
      </c>
      <c r="J247" s="546">
        <f>SUM('[6]month'!J247)</f>
        <v>11</v>
      </c>
      <c r="K247" s="632">
        <v>15</v>
      </c>
      <c r="L247" s="890">
        <f>SUM(M247:O247)</f>
        <v>21</v>
      </c>
      <c r="M247" s="546">
        <f>SUM('[13]month'!M247)</f>
        <v>10</v>
      </c>
      <c r="N247" s="546">
        <f>SUM('[14]month'!N247)</f>
        <v>11</v>
      </c>
      <c r="O247" s="546">
        <f>SUM('[15]month'!O247)</f>
        <v>0</v>
      </c>
      <c r="P247" s="632">
        <v>10</v>
      </c>
      <c r="Q247" s="890">
        <f>SUM(R247:T247)</f>
        <v>0</v>
      </c>
      <c r="R247" s="546">
        <f>SUM('[22]month'!R247)</f>
        <v>0</v>
      </c>
      <c r="S247" s="546">
        <f>SUM('[23]month'!S247)</f>
        <v>0</v>
      </c>
      <c r="T247" s="546">
        <f>SUM('[24]month'!T247)</f>
        <v>0</v>
      </c>
      <c r="U247" s="632">
        <v>10</v>
      </c>
      <c r="V247" s="890">
        <f>SUM(W247:Y247)</f>
        <v>0</v>
      </c>
      <c r="W247" s="546">
        <f>SUM('[34]month'!W247)</f>
        <v>0</v>
      </c>
      <c r="X247" s="546">
        <f>SUM('[35]month'!X247)</f>
        <v>0</v>
      </c>
      <c r="Y247" s="546">
        <f>SUM('[36]month'!Y247)</f>
        <v>0</v>
      </c>
      <c r="Z247" s="843" t="s">
        <v>358</v>
      </c>
      <c r="AA247" s="844"/>
      <c r="AB247" s="845"/>
      <c r="AC247" s="846"/>
      <c r="AD247" s="622"/>
      <c r="AE247" s="622"/>
      <c r="AF247" s="622"/>
      <c r="AG247" s="622"/>
      <c r="AH247" s="622"/>
      <c r="AI247" s="88"/>
      <c r="AJ247" s="88"/>
      <c r="AK247" s="622"/>
      <c r="AL247" s="622"/>
      <c r="AM247" s="622"/>
      <c r="AN247" s="847"/>
      <c r="AO247"/>
      <c r="AP247"/>
      <c r="AQ247"/>
      <c r="AR247"/>
      <c r="AS247"/>
      <c r="AT247"/>
    </row>
    <row r="248" spans="1:39" ht="21" hidden="1">
      <c r="A248" s="624"/>
      <c r="B248" s="625" t="s">
        <v>69</v>
      </c>
      <c r="C248" s="836" t="s">
        <v>42</v>
      </c>
      <c r="D248" s="957">
        <v>20</v>
      </c>
      <c r="E248" s="917"/>
      <c r="F248" s="958"/>
      <c r="G248" s="919"/>
      <c r="H248" s="958"/>
      <c r="I248" s="958"/>
      <c r="J248" s="958"/>
      <c r="K248" s="958"/>
      <c r="L248" s="919"/>
      <c r="M248" s="958"/>
      <c r="N248" s="958"/>
      <c r="O248" s="958"/>
      <c r="P248" s="958"/>
      <c r="Q248" s="919"/>
      <c r="R248" s="958"/>
      <c r="S248" s="958"/>
      <c r="T248" s="958"/>
      <c r="U248" s="958"/>
      <c r="V248" s="919"/>
      <c r="W248" s="958"/>
      <c r="X248" s="958"/>
      <c r="Y248" s="958"/>
      <c r="Z248" s="566" t="s">
        <v>334</v>
      </c>
      <c r="AA248" s="603"/>
      <c r="AB248" s="706" t="s">
        <v>344</v>
      </c>
      <c r="AC248" s="700"/>
      <c r="AD248" s="622"/>
      <c r="AE248" s="622"/>
      <c r="AF248" s="622"/>
      <c r="AG248" s="622"/>
      <c r="AH248" s="622"/>
      <c r="AI248" s="622"/>
      <c r="AJ248" s="622"/>
      <c r="AK248" s="622"/>
      <c r="AL248" s="622"/>
      <c r="AM248" s="622"/>
    </row>
    <row r="249" spans="1:39" ht="21" hidden="1">
      <c r="A249" s="624"/>
      <c r="B249" s="822" t="s">
        <v>299</v>
      </c>
      <c r="C249" s="570" t="s">
        <v>42</v>
      </c>
      <c r="D249" s="904">
        <v>20</v>
      </c>
      <c r="E249" s="917"/>
      <c r="F249" s="905"/>
      <c r="G249" s="877"/>
      <c r="H249" s="905"/>
      <c r="I249" s="905"/>
      <c r="J249" s="905"/>
      <c r="K249" s="905"/>
      <c r="L249" s="877"/>
      <c r="M249" s="905"/>
      <c r="N249" s="905"/>
      <c r="O249" s="905"/>
      <c r="P249" s="905"/>
      <c r="Q249" s="877"/>
      <c r="R249" s="905"/>
      <c r="S249" s="905"/>
      <c r="T249" s="905"/>
      <c r="U249" s="905"/>
      <c r="V249" s="877"/>
      <c r="W249" s="905"/>
      <c r="X249" s="905"/>
      <c r="Y249" s="905"/>
      <c r="Z249" s="566" t="s">
        <v>334</v>
      </c>
      <c r="AA249" s="603"/>
      <c r="AB249" s="706" t="s">
        <v>350</v>
      </c>
      <c r="AC249" s="700"/>
      <c r="AD249" s="622"/>
      <c r="AE249" s="622"/>
      <c r="AF249" s="622"/>
      <c r="AG249" s="622"/>
      <c r="AH249" s="622"/>
      <c r="AI249" s="622"/>
      <c r="AJ249" s="622"/>
      <c r="AK249" s="622"/>
      <c r="AL249" s="622"/>
      <c r="AM249" s="622"/>
    </row>
    <row r="250" spans="1:39" ht="21" hidden="1">
      <c r="A250" s="624"/>
      <c r="B250" s="822" t="s">
        <v>300</v>
      </c>
      <c r="C250" s="570" t="s">
        <v>42</v>
      </c>
      <c r="D250" s="904">
        <v>20</v>
      </c>
      <c r="E250" s="917"/>
      <c r="F250" s="905"/>
      <c r="G250" s="877"/>
      <c r="H250" s="905"/>
      <c r="I250" s="905"/>
      <c r="J250" s="905"/>
      <c r="K250" s="905"/>
      <c r="L250" s="877"/>
      <c r="M250" s="905"/>
      <c r="N250" s="905"/>
      <c r="O250" s="905"/>
      <c r="P250" s="905"/>
      <c r="Q250" s="877"/>
      <c r="R250" s="905"/>
      <c r="S250" s="905"/>
      <c r="T250" s="905"/>
      <c r="U250" s="905"/>
      <c r="V250" s="877"/>
      <c r="W250" s="905"/>
      <c r="X250" s="905"/>
      <c r="Y250" s="905"/>
      <c r="Z250" s="566" t="s">
        <v>334</v>
      </c>
      <c r="AA250" s="603"/>
      <c r="AB250" s="706" t="s">
        <v>350</v>
      </c>
      <c r="AC250" s="700"/>
      <c r="AD250" s="622"/>
      <c r="AE250" s="622"/>
      <c r="AF250" s="622"/>
      <c r="AG250" s="622"/>
      <c r="AH250" s="622"/>
      <c r="AI250" s="622"/>
      <c r="AJ250" s="622"/>
      <c r="AK250" s="622"/>
      <c r="AL250" s="622"/>
      <c r="AM250" s="622"/>
    </row>
    <row r="251" spans="1:39" ht="21" hidden="1">
      <c r="A251" s="624"/>
      <c r="B251" s="822" t="s">
        <v>301</v>
      </c>
      <c r="C251" s="570" t="s">
        <v>35</v>
      </c>
      <c r="D251" s="904">
        <v>2</v>
      </c>
      <c r="E251" s="917"/>
      <c r="F251" s="905"/>
      <c r="G251" s="877"/>
      <c r="H251" s="905"/>
      <c r="I251" s="905"/>
      <c r="J251" s="905"/>
      <c r="K251" s="905"/>
      <c r="L251" s="877"/>
      <c r="M251" s="905"/>
      <c r="N251" s="905"/>
      <c r="O251" s="905"/>
      <c r="P251" s="905"/>
      <c r="Q251" s="877"/>
      <c r="R251" s="905"/>
      <c r="S251" s="905"/>
      <c r="T251" s="905"/>
      <c r="U251" s="905"/>
      <c r="V251" s="877"/>
      <c r="W251" s="905"/>
      <c r="X251" s="905"/>
      <c r="Y251" s="905"/>
      <c r="Z251" s="566" t="s">
        <v>334</v>
      </c>
      <c r="AA251" s="603"/>
      <c r="AB251" s="706" t="s">
        <v>350</v>
      </c>
      <c r="AC251" s="700"/>
      <c r="AD251" s="622"/>
      <c r="AE251" s="622"/>
      <c r="AF251" s="622"/>
      <c r="AG251" s="622"/>
      <c r="AH251" s="622"/>
      <c r="AI251" s="622"/>
      <c r="AJ251" s="622"/>
      <c r="AK251" s="622"/>
      <c r="AL251" s="622"/>
      <c r="AM251" s="622"/>
    </row>
    <row r="252" spans="1:39" ht="21" hidden="1">
      <c r="A252" s="624"/>
      <c r="B252" s="627" t="s">
        <v>70</v>
      </c>
      <c r="C252" s="626" t="s">
        <v>46</v>
      </c>
      <c r="D252" s="955">
        <v>400</v>
      </c>
      <c r="E252" s="917"/>
      <c r="F252" s="919"/>
      <c r="G252" s="919"/>
      <c r="H252" s="919"/>
      <c r="I252" s="919"/>
      <c r="J252" s="919"/>
      <c r="K252" s="919"/>
      <c r="L252" s="919"/>
      <c r="M252" s="919"/>
      <c r="N252" s="919"/>
      <c r="O252" s="919"/>
      <c r="P252" s="919"/>
      <c r="Q252" s="919"/>
      <c r="R252" s="919"/>
      <c r="S252" s="919"/>
      <c r="T252" s="919"/>
      <c r="U252" s="919"/>
      <c r="V252" s="919"/>
      <c r="W252" s="919"/>
      <c r="X252" s="919"/>
      <c r="Y252" s="919"/>
      <c r="Z252" s="566" t="s">
        <v>357</v>
      </c>
      <c r="AA252" s="603"/>
      <c r="AB252" s="706" t="s">
        <v>344</v>
      </c>
      <c r="AC252" s="700"/>
      <c r="AD252" s="622"/>
      <c r="AE252" s="622"/>
      <c r="AF252" s="622"/>
      <c r="AG252" s="622"/>
      <c r="AH252" s="622"/>
      <c r="AI252" s="622"/>
      <c r="AJ252" s="622"/>
      <c r="AK252" s="622"/>
      <c r="AL252" s="622"/>
      <c r="AM252" s="622"/>
    </row>
    <row r="253" spans="1:39" ht="21" hidden="1">
      <c r="A253" s="624"/>
      <c r="B253" s="627" t="s">
        <v>71</v>
      </c>
      <c r="C253" s="626" t="s">
        <v>82</v>
      </c>
      <c r="D253" s="955">
        <v>51000</v>
      </c>
      <c r="E253" s="917"/>
      <c r="F253" s="919"/>
      <c r="G253" s="919"/>
      <c r="H253" s="919"/>
      <c r="I253" s="919"/>
      <c r="J253" s="919"/>
      <c r="K253" s="919"/>
      <c r="L253" s="919"/>
      <c r="M253" s="919"/>
      <c r="N253" s="919"/>
      <c r="O253" s="919"/>
      <c r="P253" s="919"/>
      <c r="Q253" s="919"/>
      <c r="R253" s="919"/>
      <c r="S253" s="919"/>
      <c r="T253" s="919"/>
      <c r="U253" s="919"/>
      <c r="V253" s="919"/>
      <c r="W253" s="919"/>
      <c r="X253" s="919"/>
      <c r="Y253" s="919"/>
      <c r="Z253" s="642"/>
      <c r="AA253" s="603" t="s">
        <v>448</v>
      </c>
      <c r="AB253" s="706" t="s">
        <v>340</v>
      </c>
      <c r="AC253" s="700"/>
      <c r="AD253" s="622"/>
      <c r="AE253" s="622"/>
      <c r="AF253" s="622"/>
      <c r="AG253" s="622"/>
      <c r="AH253" s="622"/>
      <c r="AI253" s="622"/>
      <c r="AJ253" s="622"/>
      <c r="AK253" s="622"/>
      <c r="AL253" s="622"/>
      <c r="AM253" s="622"/>
    </row>
    <row r="254" spans="1:39" ht="21" hidden="1">
      <c r="A254" s="624"/>
      <c r="B254" s="627" t="s">
        <v>451</v>
      </c>
      <c r="C254" s="626" t="s">
        <v>82</v>
      </c>
      <c r="D254" s="955">
        <v>25000</v>
      </c>
      <c r="E254" s="917"/>
      <c r="F254" s="919"/>
      <c r="G254" s="877"/>
      <c r="H254" s="919"/>
      <c r="I254" s="919"/>
      <c r="J254" s="919"/>
      <c r="K254" s="919"/>
      <c r="L254" s="877"/>
      <c r="M254" s="919"/>
      <c r="N254" s="919"/>
      <c r="O254" s="919"/>
      <c r="P254" s="919"/>
      <c r="Q254" s="877"/>
      <c r="R254" s="919"/>
      <c r="S254" s="919"/>
      <c r="T254" s="919"/>
      <c r="U254" s="919"/>
      <c r="V254" s="877"/>
      <c r="W254" s="919"/>
      <c r="X254" s="919"/>
      <c r="Y254" s="919"/>
      <c r="Z254" s="642" t="s">
        <v>334</v>
      </c>
      <c r="AA254" s="603"/>
      <c r="AB254" s="706" t="s">
        <v>350</v>
      </c>
      <c r="AC254" s="700"/>
      <c r="AD254" s="622"/>
      <c r="AE254" s="622"/>
      <c r="AF254" s="622"/>
      <c r="AG254" s="622"/>
      <c r="AH254" s="622"/>
      <c r="AI254" s="622"/>
      <c r="AJ254" s="622"/>
      <c r="AK254" s="622"/>
      <c r="AL254" s="622"/>
      <c r="AM254" s="622"/>
    </row>
    <row r="255" spans="1:39" ht="21" hidden="1">
      <c r="A255" s="624"/>
      <c r="B255" s="627" t="s">
        <v>73</v>
      </c>
      <c r="C255" s="626" t="s">
        <v>82</v>
      </c>
      <c r="D255" s="955">
        <v>26000</v>
      </c>
      <c r="E255" s="917"/>
      <c r="F255" s="919"/>
      <c r="G255" s="877"/>
      <c r="H255" s="919"/>
      <c r="I255" s="919"/>
      <c r="J255" s="919"/>
      <c r="K255" s="919"/>
      <c r="L255" s="877"/>
      <c r="M255" s="919"/>
      <c r="N255" s="919"/>
      <c r="O255" s="919"/>
      <c r="P255" s="919"/>
      <c r="Q255" s="877"/>
      <c r="R255" s="919"/>
      <c r="S255" s="919"/>
      <c r="T255" s="919"/>
      <c r="U255" s="919"/>
      <c r="V255" s="877"/>
      <c r="W255" s="919"/>
      <c r="X255" s="919"/>
      <c r="Y255" s="919"/>
      <c r="Z255" s="566" t="s">
        <v>356</v>
      </c>
      <c r="AA255" s="603"/>
      <c r="AB255" s="706" t="s">
        <v>272</v>
      </c>
      <c r="AC255" s="700"/>
      <c r="AD255" s="622"/>
      <c r="AE255" s="622"/>
      <c r="AF255" s="622"/>
      <c r="AG255" s="622"/>
      <c r="AH255" s="622"/>
      <c r="AI255" s="622"/>
      <c r="AJ255" s="622"/>
      <c r="AK255" s="622"/>
      <c r="AL255" s="622"/>
      <c r="AM255" s="622"/>
    </row>
    <row r="256" spans="1:39" ht="21" hidden="1">
      <c r="A256" s="624"/>
      <c r="B256" s="627" t="s">
        <v>74</v>
      </c>
      <c r="C256" s="626" t="s">
        <v>46</v>
      </c>
      <c r="D256" s="955">
        <v>20</v>
      </c>
      <c r="E256" s="917"/>
      <c r="F256" s="959"/>
      <c r="G256" s="959"/>
      <c r="H256" s="959"/>
      <c r="I256" s="959"/>
      <c r="J256" s="959"/>
      <c r="K256" s="959"/>
      <c r="L256" s="959"/>
      <c r="M256" s="959"/>
      <c r="N256" s="959"/>
      <c r="O256" s="959"/>
      <c r="P256" s="959"/>
      <c r="Q256" s="959"/>
      <c r="R256" s="959"/>
      <c r="S256" s="959"/>
      <c r="T256" s="959"/>
      <c r="U256" s="959"/>
      <c r="V256" s="959"/>
      <c r="W256" s="959"/>
      <c r="X256" s="959"/>
      <c r="Y256" s="959"/>
      <c r="Z256" s="642"/>
      <c r="AA256" s="603" t="s">
        <v>436</v>
      </c>
      <c r="AB256" s="706" t="s">
        <v>340</v>
      </c>
      <c r="AC256" s="700"/>
      <c r="AD256" s="622"/>
      <c r="AE256" s="622"/>
      <c r="AF256" s="622"/>
      <c r="AG256" s="622"/>
      <c r="AH256" s="622"/>
      <c r="AI256" s="622"/>
      <c r="AJ256" s="622"/>
      <c r="AK256" s="622"/>
      <c r="AL256" s="622"/>
      <c r="AM256" s="622"/>
    </row>
    <row r="257" spans="1:39" ht="21" hidden="1">
      <c r="A257" s="624"/>
      <c r="B257" s="627" t="s">
        <v>75</v>
      </c>
      <c r="C257" s="626" t="s">
        <v>46</v>
      </c>
      <c r="D257" s="955">
        <v>20</v>
      </c>
      <c r="E257" s="917"/>
      <c r="F257" s="919"/>
      <c r="G257" s="919"/>
      <c r="H257" s="919"/>
      <c r="I257" s="919"/>
      <c r="J257" s="919"/>
      <c r="K257" s="919"/>
      <c r="L257" s="919"/>
      <c r="M257" s="919"/>
      <c r="N257" s="919"/>
      <c r="O257" s="919"/>
      <c r="P257" s="919"/>
      <c r="Q257" s="919"/>
      <c r="R257" s="919"/>
      <c r="S257" s="919"/>
      <c r="T257" s="919"/>
      <c r="U257" s="919"/>
      <c r="V257" s="919"/>
      <c r="W257" s="919"/>
      <c r="X257" s="919"/>
      <c r="Y257" s="919"/>
      <c r="Z257" s="566" t="s">
        <v>356</v>
      </c>
      <c r="AA257" s="603"/>
      <c r="AB257" s="706" t="s">
        <v>437</v>
      </c>
      <c r="AC257" s="700"/>
      <c r="AD257" s="622"/>
      <c r="AE257" s="622"/>
      <c r="AF257" s="622"/>
      <c r="AG257" s="622"/>
      <c r="AH257" s="622"/>
      <c r="AI257" s="622"/>
      <c r="AJ257" s="622"/>
      <c r="AK257" s="622"/>
      <c r="AL257" s="622"/>
      <c r="AM257" s="622"/>
    </row>
    <row r="258" spans="1:39" ht="21" hidden="1">
      <c r="A258" s="624"/>
      <c r="B258" s="627" t="s">
        <v>76</v>
      </c>
      <c r="C258" s="626" t="s">
        <v>28</v>
      </c>
      <c r="D258" s="955">
        <v>274000</v>
      </c>
      <c r="E258" s="917"/>
      <c r="F258" s="919"/>
      <c r="G258" s="919"/>
      <c r="H258" s="919"/>
      <c r="I258" s="919"/>
      <c r="J258" s="919"/>
      <c r="K258" s="919"/>
      <c r="L258" s="919"/>
      <c r="M258" s="919"/>
      <c r="N258" s="919"/>
      <c r="O258" s="919"/>
      <c r="P258" s="919"/>
      <c r="Q258" s="919"/>
      <c r="R258" s="919"/>
      <c r="S258" s="919"/>
      <c r="T258" s="919"/>
      <c r="U258" s="919"/>
      <c r="V258" s="919"/>
      <c r="W258" s="919"/>
      <c r="X258" s="919"/>
      <c r="Y258" s="919"/>
      <c r="Z258" s="566" t="s">
        <v>334</v>
      </c>
      <c r="AA258" s="603"/>
      <c r="AB258" s="706" t="s">
        <v>341</v>
      </c>
      <c r="AC258" s="700"/>
      <c r="AD258" s="622"/>
      <c r="AE258" s="622"/>
      <c r="AF258" s="622"/>
      <c r="AG258" s="622"/>
      <c r="AH258" s="622"/>
      <c r="AI258" s="622"/>
      <c r="AJ258" s="622"/>
      <c r="AK258" s="622"/>
      <c r="AL258" s="622"/>
      <c r="AM258" s="622"/>
    </row>
    <row r="259" spans="1:39" ht="37.5" hidden="1">
      <c r="A259" s="624"/>
      <c r="B259" s="627" t="s">
        <v>438</v>
      </c>
      <c r="C259" s="626" t="s">
        <v>35</v>
      </c>
      <c r="D259" s="955">
        <v>5</v>
      </c>
      <c r="E259" s="917"/>
      <c r="F259" s="919"/>
      <c r="G259" s="919"/>
      <c r="H259" s="919"/>
      <c r="I259" s="919"/>
      <c r="J259" s="919"/>
      <c r="K259" s="919"/>
      <c r="L259" s="919"/>
      <c r="M259" s="919"/>
      <c r="N259" s="919"/>
      <c r="O259" s="919"/>
      <c r="P259" s="919"/>
      <c r="Q259" s="919"/>
      <c r="R259" s="919"/>
      <c r="S259" s="919"/>
      <c r="T259" s="919"/>
      <c r="U259" s="919"/>
      <c r="V259" s="919"/>
      <c r="W259" s="919"/>
      <c r="X259" s="919"/>
      <c r="Y259" s="919"/>
      <c r="Z259" s="566" t="s">
        <v>334</v>
      </c>
      <c r="AA259" s="603"/>
      <c r="AB259" s="706" t="s">
        <v>344</v>
      </c>
      <c r="AC259" s="700"/>
      <c r="AD259" s="622"/>
      <c r="AE259" s="622"/>
      <c r="AF259" s="622"/>
      <c r="AG259" s="622"/>
      <c r="AH259" s="622"/>
      <c r="AI259" s="622"/>
      <c r="AJ259" s="622"/>
      <c r="AK259" s="622"/>
      <c r="AL259" s="622"/>
      <c r="AM259" s="622"/>
    </row>
    <row r="260" spans="1:39" ht="21" hidden="1">
      <c r="A260" s="624"/>
      <c r="B260" s="627"/>
      <c r="C260" s="626" t="s">
        <v>28</v>
      </c>
      <c r="D260" s="955">
        <v>77</v>
      </c>
      <c r="E260" s="917"/>
      <c r="F260" s="919"/>
      <c r="G260" s="919"/>
      <c r="H260" s="919"/>
      <c r="I260" s="919"/>
      <c r="J260" s="919"/>
      <c r="K260" s="919"/>
      <c r="L260" s="919"/>
      <c r="M260" s="919"/>
      <c r="N260" s="919"/>
      <c r="O260" s="919"/>
      <c r="P260" s="919"/>
      <c r="Q260" s="919"/>
      <c r="R260" s="919"/>
      <c r="S260" s="919"/>
      <c r="T260" s="919"/>
      <c r="U260" s="919"/>
      <c r="V260" s="919"/>
      <c r="W260" s="919"/>
      <c r="X260" s="919"/>
      <c r="Y260" s="919"/>
      <c r="Z260" s="566" t="s">
        <v>334</v>
      </c>
      <c r="AA260" s="603"/>
      <c r="AB260" s="706" t="s">
        <v>350</v>
      </c>
      <c r="AC260" s="700"/>
      <c r="AD260" s="622"/>
      <c r="AE260" s="622"/>
      <c r="AF260" s="622"/>
      <c r="AG260" s="622"/>
      <c r="AH260" s="622"/>
      <c r="AI260" s="622"/>
      <c r="AJ260" s="622"/>
      <c r="AK260" s="622"/>
      <c r="AL260" s="622"/>
      <c r="AM260" s="622"/>
    </row>
    <row r="261" spans="1:39" ht="21" hidden="1">
      <c r="A261" s="624"/>
      <c r="B261" s="627" t="s">
        <v>306</v>
      </c>
      <c r="C261" s="626" t="s">
        <v>35</v>
      </c>
      <c r="D261" s="955">
        <v>12</v>
      </c>
      <c r="E261" s="917"/>
      <c r="F261" s="919"/>
      <c r="G261" s="919"/>
      <c r="H261" s="919"/>
      <c r="I261" s="919"/>
      <c r="J261" s="919"/>
      <c r="K261" s="919"/>
      <c r="L261" s="919"/>
      <c r="M261" s="919"/>
      <c r="N261" s="919"/>
      <c r="O261" s="919"/>
      <c r="P261" s="919"/>
      <c r="Q261" s="919"/>
      <c r="R261" s="919"/>
      <c r="S261" s="919"/>
      <c r="T261" s="919"/>
      <c r="U261" s="919"/>
      <c r="V261" s="919"/>
      <c r="W261" s="919"/>
      <c r="X261" s="919"/>
      <c r="Y261" s="919"/>
      <c r="Z261" s="642"/>
      <c r="AA261" s="603" t="s">
        <v>439</v>
      </c>
      <c r="AB261" s="706" t="s">
        <v>352</v>
      </c>
      <c r="AC261" s="700"/>
      <c r="AD261" s="622"/>
      <c r="AE261" s="622"/>
      <c r="AF261" s="622"/>
      <c r="AG261" s="622"/>
      <c r="AH261" s="622"/>
      <c r="AI261" s="622"/>
      <c r="AJ261" s="622"/>
      <c r="AK261" s="622"/>
      <c r="AL261" s="622"/>
      <c r="AM261" s="622"/>
    </row>
    <row r="262" spans="1:39" ht="21" hidden="1">
      <c r="A262" s="624"/>
      <c r="B262" s="822" t="s">
        <v>303</v>
      </c>
      <c r="C262" s="570" t="s">
        <v>35</v>
      </c>
      <c r="D262" s="906">
        <v>2</v>
      </c>
      <c r="E262" s="917"/>
      <c r="F262" s="905"/>
      <c r="G262" s="877"/>
      <c r="H262" s="905"/>
      <c r="I262" s="905"/>
      <c r="J262" s="905"/>
      <c r="K262" s="905"/>
      <c r="L262" s="877"/>
      <c r="M262" s="905"/>
      <c r="N262" s="905"/>
      <c r="O262" s="905"/>
      <c r="P262" s="905"/>
      <c r="Q262" s="877"/>
      <c r="R262" s="905"/>
      <c r="S262" s="905"/>
      <c r="T262" s="905"/>
      <c r="U262" s="905"/>
      <c r="V262" s="877"/>
      <c r="W262" s="905"/>
      <c r="X262" s="905"/>
      <c r="Y262" s="905"/>
      <c r="Z262" s="566" t="s">
        <v>334</v>
      </c>
      <c r="AA262" s="603"/>
      <c r="AB262" s="706" t="s">
        <v>350</v>
      </c>
      <c r="AC262" s="700"/>
      <c r="AD262" s="622"/>
      <c r="AE262" s="622"/>
      <c r="AF262" s="622"/>
      <c r="AG262" s="622"/>
      <c r="AH262" s="622"/>
      <c r="AI262" s="622"/>
      <c r="AJ262" s="622"/>
      <c r="AK262" s="622"/>
      <c r="AL262" s="622"/>
      <c r="AM262" s="622"/>
    </row>
    <row r="263" spans="1:39" ht="21" hidden="1">
      <c r="A263" s="624"/>
      <c r="B263" s="822" t="s">
        <v>304</v>
      </c>
      <c r="C263" s="570" t="s">
        <v>35</v>
      </c>
      <c r="D263" s="906">
        <v>2</v>
      </c>
      <c r="E263" s="917"/>
      <c r="F263" s="905"/>
      <c r="G263" s="877"/>
      <c r="H263" s="905"/>
      <c r="I263" s="905"/>
      <c r="J263" s="905"/>
      <c r="K263" s="905"/>
      <c r="L263" s="877"/>
      <c r="M263" s="905"/>
      <c r="N263" s="905"/>
      <c r="O263" s="905"/>
      <c r="P263" s="905"/>
      <c r="Q263" s="877"/>
      <c r="R263" s="905"/>
      <c r="S263" s="905"/>
      <c r="T263" s="905"/>
      <c r="U263" s="905"/>
      <c r="V263" s="877"/>
      <c r="W263" s="905"/>
      <c r="X263" s="905"/>
      <c r="Y263" s="905"/>
      <c r="Z263" s="566" t="s">
        <v>334</v>
      </c>
      <c r="AA263" s="603"/>
      <c r="AB263" s="706" t="s">
        <v>350</v>
      </c>
      <c r="AC263" s="700"/>
      <c r="AD263" s="622"/>
      <c r="AE263" s="622"/>
      <c r="AF263" s="622"/>
      <c r="AG263" s="622"/>
      <c r="AH263" s="622"/>
      <c r="AI263" s="622"/>
      <c r="AJ263" s="622"/>
      <c r="AK263" s="622"/>
      <c r="AL263" s="622"/>
      <c r="AM263" s="622"/>
    </row>
    <row r="264" spans="1:39" ht="21" hidden="1">
      <c r="A264" s="624"/>
      <c r="B264" s="822" t="s">
        <v>305</v>
      </c>
      <c r="C264" s="570" t="s">
        <v>35</v>
      </c>
      <c r="D264" s="906">
        <v>8</v>
      </c>
      <c r="E264" s="917"/>
      <c r="F264" s="905"/>
      <c r="G264" s="877"/>
      <c r="H264" s="905"/>
      <c r="I264" s="905"/>
      <c r="J264" s="905"/>
      <c r="K264" s="905"/>
      <c r="L264" s="877"/>
      <c r="M264" s="905"/>
      <c r="N264" s="905"/>
      <c r="O264" s="905"/>
      <c r="P264" s="905"/>
      <c r="Q264" s="877"/>
      <c r="R264" s="905"/>
      <c r="S264" s="905"/>
      <c r="T264" s="905"/>
      <c r="U264" s="905"/>
      <c r="V264" s="877"/>
      <c r="W264" s="905"/>
      <c r="X264" s="905"/>
      <c r="Y264" s="905"/>
      <c r="Z264" s="566" t="s">
        <v>334</v>
      </c>
      <c r="AA264" s="603"/>
      <c r="AB264" s="706" t="s">
        <v>350</v>
      </c>
      <c r="AC264" s="700"/>
      <c r="AD264" s="622"/>
      <c r="AE264" s="622"/>
      <c r="AF264" s="622"/>
      <c r="AG264" s="622"/>
      <c r="AH264" s="622"/>
      <c r="AI264" s="622"/>
      <c r="AJ264" s="622"/>
      <c r="AK264" s="622"/>
      <c r="AL264" s="622"/>
      <c r="AM264" s="622"/>
    </row>
    <row r="265" spans="1:39" ht="21" hidden="1">
      <c r="A265" s="807"/>
      <c r="B265" s="822" t="s">
        <v>307</v>
      </c>
      <c r="C265" s="570" t="s">
        <v>35</v>
      </c>
      <c r="D265" s="906">
        <v>2</v>
      </c>
      <c r="E265" s="917"/>
      <c r="F265" s="905"/>
      <c r="G265" s="905"/>
      <c r="H265" s="905"/>
      <c r="I265" s="905"/>
      <c r="J265" s="905"/>
      <c r="K265" s="905"/>
      <c r="L265" s="905"/>
      <c r="M265" s="905"/>
      <c r="N265" s="905"/>
      <c r="O265" s="905"/>
      <c r="P265" s="905"/>
      <c r="Q265" s="905"/>
      <c r="R265" s="905"/>
      <c r="S265" s="905"/>
      <c r="T265" s="905"/>
      <c r="U265" s="905"/>
      <c r="V265" s="905"/>
      <c r="W265" s="905"/>
      <c r="X265" s="905"/>
      <c r="Y265" s="905"/>
      <c r="Z265" s="642"/>
      <c r="AA265" s="603" t="s">
        <v>440</v>
      </c>
      <c r="AB265" s="706" t="s">
        <v>352</v>
      </c>
      <c r="AC265" s="700"/>
      <c r="AD265" s="622"/>
      <c r="AE265" s="622"/>
      <c r="AF265" s="622"/>
      <c r="AG265" s="622"/>
      <c r="AH265" s="622"/>
      <c r="AI265" s="622"/>
      <c r="AJ265" s="622"/>
      <c r="AK265" s="622"/>
      <c r="AL265" s="622"/>
      <c r="AM265" s="622"/>
    </row>
    <row r="266" spans="1:39" ht="21" hidden="1">
      <c r="A266" s="807"/>
      <c r="B266" s="822" t="s">
        <v>308</v>
      </c>
      <c r="C266" s="570" t="s">
        <v>35</v>
      </c>
      <c r="D266" s="906">
        <v>1</v>
      </c>
      <c r="E266" s="917"/>
      <c r="F266" s="905"/>
      <c r="G266" s="877"/>
      <c r="H266" s="905"/>
      <c r="I266" s="905"/>
      <c r="J266" s="905"/>
      <c r="K266" s="907"/>
      <c r="L266" s="877"/>
      <c r="M266" s="907"/>
      <c r="N266" s="907"/>
      <c r="O266" s="907"/>
      <c r="P266" s="907"/>
      <c r="Q266" s="877"/>
      <c r="R266" s="907"/>
      <c r="S266" s="907"/>
      <c r="T266" s="907"/>
      <c r="U266" s="907"/>
      <c r="V266" s="877"/>
      <c r="W266" s="907"/>
      <c r="X266" s="907"/>
      <c r="Y266" s="907"/>
      <c r="Z266" s="566" t="s">
        <v>334</v>
      </c>
      <c r="AA266" s="603"/>
      <c r="AB266" s="706" t="s">
        <v>350</v>
      </c>
      <c r="AC266" s="700"/>
      <c r="AD266" s="622"/>
      <c r="AE266" s="622"/>
      <c r="AF266" s="622"/>
      <c r="AG266" s="622"/>
      <c r="AH266" s="622"/>
      <c r="AI266" s="622"/>
      <c r="AJ266" s="622"/>
      <c r="AK266" s="622"/>
      <c r="AL266" s="622"/>
      <c r="AM266" s="622"/>
    </row>
    <row r="267" spans="1:39" ht="21" hidden="1">
      <c r="A267" s="807"/>
      <c r="B267" s="822" t="s">
        <v>309</v>
      </c>
      <c r="C267" s="570" t="s">
        <v>192</v>
      </c>
      <c r="D267" s="908">
        <v>1</v>
      </c>
      <c r="E267" s="917"/>
      <c r="F267" s="905"/>
      <c r="G267" s="877"/>
      <c r="H267" s="905"/>
      <c r="I267" s="905"/>
      <c r="J267" s="905"/>
      <c r="K267" s="907"/>
      <c r="L267" s="877"/>
      <c r="M267" s="907"/>
      <c r="N267" s="907"/>
      <c r="O267" s="907"/>
      <c r="P267" s="907"/>
      <c r="Q267" s="877"/>
      <c r="R267" s="907"/>
      <c r="S267" s="907"/>
      <c r="T267" s="907"/>
      <c r="U267" s="907"/>
      <c r="V267" s="877"/>
      <c r="W267" s="907"/>
      <c r="X267" s="907"/>
      <c r="Y267" s="907"/>
      <c r="Z267" s="566" t="s">
        <v>334</v>
      </c>
      <c r="AA267" s="603"/>
      <c r="AB267" s="706" t="s">
        <v>350</v>
      </c>
      <c r="AC267" s="700"/>
      <c r="AD267" s="622"/>
      <c r="AE267" s="622"/>
      <c r="AF267" s="622"/>
      <c r="AG267" s="622"/>
      <c r="AH267" s="622"/>
      <c r="AI267" s="622"/>
      <c r="AJ267" s="622"/>
      <c r="AK267" s="622"/>
      <c r="AL267" s="622"/>
      <c r="AM267" s="622"/>
    </row>
    <row r="268" spans="1:39" ht="21" hidden="1">
      <c r="A268" s="807"/>
      <c r="B268" s="822" t="s">
        <v>310</v>
      </c>
      <c r="C268" s="570" t="s">
        <v>35</v>
      </c>
      <c r="D268" s="908">
        <v>2</v>
      </c>
      <c r="E268" s="917"/>
      <c r="F268" s="907"/>
      <c r="G268" s="877"/>
      <c r="H268" s="907"/>
      <c r="I268" s="907"/>
      <c r="J268" s="907"/>
      <c r="K268" s="905"/>
      <c r="L268" s="877"/>
      <c r="M268" s="905"/>
      <c r="N268" s="905"/>
      <c r="O268" s="905"/>
      <c r="P268" s="905"/>
      <c r="Q268" s="877"/>
      <c r="R268" s="905"/>
      <c r="S268" s="905"/>
      <c r="T268" s="905"/>
      <c r="U268" s="905"/>
      <c r="V268" s="877"/>
      <c r="W268" s="905"/>
      <c r="X268" s="905"/>
      <c r="Y268" s="905"/>
      <c r="Z268" s="566" t="s">
        <v>334</v>
      </c>
      <c r="AA268" s="603"/>
      <c r="AB268" s="706" t="s">
        <v>350</v>
      </c>
      <c r="AC268" s="700"/>
      <c r="AD268" s="622"/>
      <c r="AE268" s="622"/>
      <c r="AF268" s="622"/>
      <c r="AG268" s="622"/>
      <c r="AH268" s="622"/>
      <c r="AI268" s="622"/>
      <c r="AJ268" s="622"/>
      <c r="AK268" s="622"/>
      <c r="AL268" s="622"/>
      <c r="AM268" s="622"/>
    </row>
    <row r="269" spans="1:39" ht="21" hidden="1">
      <c r="A269" s="624"/>
      <c r="B269" s="625" t="s">
        <v>78</v>
      </c>
      <c r="C269" s="626" t="s">
        <v>61</v>
      </c>
      <c r="D269" s="955"/>
      <c r="E269" s="917"/>
      <c r="F269" s="919"/>
      <c r="G269" s="919"/>
      <c r="H269" s="919"/>
      <c r="I269" s="919"/>
      <c r="J269" s="919"/>
      <c r="K269" s="919"/>
      <c r="L269" s="919"/>
      <c r="M269" s="919"/>
      <c r="N269" s="919"/>
      <c r="O269" s="919"/>
      <c r="P269" s="919"/>
      <c r="Q269" s="919"/>
      <c r="R269" s="919"/>
      <c r="S269" s="919"/>
      <c r="T269" s="919"/>
      <c r="U269" s="919"/>
      <c r="V269" s="919"/>
      <c r="W269" s="919"/>
      <c r="X269" s="919"/>
      <c r="Y269" s="919"/>
      <c r="Z269" s="642"/>
      <c r="AA269" s="603"/>
      <c r="AB269" s="706"/>
      <c r="AC269" s="700"/>
      <c r="AD269" s="622"/>
      <c r="AE269" s="622"/>
      <c r="AF269" s="622"/>
      <c r="AG269" s="622"/>
      <c r="AH269" s="622"/>
      <c r="AI269" s="622"/>
      <c r="AJ269" s="622"/>
      <c r="AK269" s="622"/>
      <c r="AL269" s="622"/>
      <c r="AM269" s="622"/>
    </row>
    <row r="270" spans="1:39" ht="21" hidden="1">
      <c r="A270" s="624"/>
      <c r="B270" s="627" t="s">
        <v>79</v>
      </c>
      <c r="C270" s="626" t="s">
        <v>62</v>
      </c>
      <c r="D270" s="955">
        <v>5</v>
      </c>
      <c r="E270" s="917"/>
      <c r="F270" s="919"/>
      <c r="G270" s="919"/>
      <c r="H270" s="919"/>
      <c r="I270" s="919"/>
      <c r="J270" s="919"/>
      <c r="K270" s="919"/>
      <c r="L270" s="919"/>
      <c r="M270" s="919"/>
      <c r="N270" s="919"/>
      <c r="O270" s="919"/>
      <c r="P270" s="919"/>
      <c r="Q270" s="919"/>
      <c r="R270" s="919"/>
      <c r="S270" s="919"/>
      <c r="T270" s="919"/>
      <c r="U270" s="919"/>
      <c r="V270" s="919"/>
      <c r="W270" s="919"/>
      <c r="X270" s="919"/>
      <c r="Y270" s="919"/>
      <c r="Z270" s="566" t="s">
        <v>334</v>
      </c>
      <c r="AA270" s="603"/>
      <c r="AB270" s="706" t="s">
        <v>343</v>
      </c>
      <c r="AC270" s="700"/>
      <c r="AD270" s="622"/>
      <c r="AE270" s="622"/>
      <c r="AF270" s="622"/>
      <c r="AG270" s="622"/>
      <c r="AH270" s="622"/>
      <c r="AI270" s="622"/>
      <c r="AJ270" s="622"/>
      <c r="AK270" s="622"/>
      <c r="AL270" s="622"/>
      <c r="AM270" s="622"/>
    </row>
    <row r="271" spans="1:39" ht="21" hidden="1">
      <c r="A271" s="624"/>
      <c r="B271" s="822" t="s">
        <v>311</v>
      </c>
      <c r="C271" s="570" t="s">
        <v>62</v>
      </c>
      <c r="D271" s="904">
        <v>5</v>
      </c>
      <c r="E271" s="917"/>
      <c r="F271" s="823"/>
      <c r="G271" s="877"/>
      <c r="H271" s="823"/>
      <c r="I271" s="823"/>
      <c r="J271" s="823"/>
      <c r="K271" s="823"/>
      <c r="L271" s="877"/>
      <c r="M271" s="823"/>
      <c r="N271" s="823"/>
      <c r="O271" s="823"/>
      <c r="P271" s="823"/>
      <c r="Q271" s="877"/>
      <c r="R271" s="823"/>
      <c r="S271" s="823"/>
      <c r="T271" s="823"/>
      <c r="U271" s="823"/>
      <c r="V271" s="877"/>
      <c r="W271" s="823"/>
      <c r="X271" s="823"/>
      <c r="Y271" s="823"/>
      <c r="Z271" s="566" t="s">
        <v>334</v>
      </c>
      <c r="AA271" s="603"/>
      <c r="AB271" s="712" t="s">
        <v>350</v>
      </c>
      <c r="AC271" s="790"/>
      <c r="AD271" s="622"/>
      <c r="AE271" s="622"/>
      <c r="AF271" s="622"/>
      <c r="AG271" s="622"/>
      <c r="AH271" s="622"/>
      <c r="AI271" s="622"/>
      <c r="AJ271" s="622"/>
      <c r="AK271" s="622"/>
      <c r="AL271" s="622"/>
      <c r="AM271" s="622"/>
    </row>
    <row r="272" spans="1:39" ht="21" hidden="1">
      <c r="A272" s="624"/>
      <c r="B272" s="822" t="s">
        <v>312</v>
      </c>
      <c r="C272" s="570" t="s">
        <v>62</v>
      </c>
      <c r="D272" s="904">
        <v>5</v>
      </c>
      <c r="E272" s="917"/>
      <c r="F272" s="823"/>
      <c r="G272" s="877"/>
      <c r="H272" s="823"/>
      <c r="I272" s="823"/>
      <c r="J272" s="823"/>
      <c r="K272" s="823"/>
      <c r="L272" s="877"/>
      <c r="M272" s="823"/>
      <c r="N272" s="823"/>
      <c r="O272" s="823"/>
      <c r="P272" s="823"/>
      <c r="Q272" s="877"/>
      <c r="R272" s="823"/>
      <c r="S272" s="823"/>
      <c r="T272" s="823"/>
      <c r="U272" s="823"/>
      <c r="V272" s="877"/>
      <c r="W272" s="823"/>
      <c r="X272" s="823"/>
      <c r="Y272" s="823"/>
      <c r="Z272" s="566" t="s">
        <v>334</v>
      </c>
      <c r="AA272" s="603"/>
      <c r="AB272" s="712" t="s">
        <v>350</v>
      </c>
      <c r="AC272" s="790"/>
      <c r="AD272" s="622"/>
      <c r="AE272" s="622"/>
      <c r="AF272" s="622"/>
      <c r="AG272" s="622"/>
      <c r="AH272" s="622"/>
      <c r="AI272" s="622"/>
      <c r="AJ272" s="622"/>
      <c r="AK272" s="622"/>
      <c r="AL272" s="622"/>
      <c r="AM272" s="622"/>
    </row>
    <row r="273" spans="1:39" ht="21" hidden="1">
      <c r="A273" s="624"/>
      <c r="B273" s="627" t="s">
        <v>80</v>
      </c>
      <c r="C273" s="626" t="s">
        <v>35</v>
      </c>
      <c r="D273" s="955">
        <v>24</v>
      </c>
      <c r="E273" s="917"/>
      <c r="F273" s="919"/>
      <c r="G273" s="919"/>
      <c r="H273" s="919"/>
      <c r="I273" s="919"/>
      <c r="J273" s="919"/>
      <c r="K273" s="919"/>
      <c r="L273" s="919"/>
      <c r="M273" s="919"/>
      <c r="N273" s="919"/>
      <c r="O273" s="919"/>
      <c r="P273" s="919"/>
      <c r="Q273" s="919"/>
      <c r="R273" s="919"/>
      <c r="S273" s="919"/>
      <c r="T273" s="919"/>
      <c r="U273" s="919"/>
      <c r="V273" s="919"/>
      <c r="W273" s="919"/>
      <c r="X273" s="919"/>
      <c r="Y273" s="919"/>
      <c r="Z273" s="566" t="s">
        <v>334</v>
      </c>
      <c r="AA273" s="603"/>
      <c r="AB273" s="706"/>
      <c r="AC273" s="700"/>
      <c r="AD273" s="622"/>
      <c r="AE273" s="622"/>
      <c r="AF273" s="622"/>
      <c r="AG273" s="622"/>
      <c r="AH273" s="622"/>
      <c r="AI273" s="622"/>
      <c r="AJ273" s="622"/>
      <c r="AK273" s="622"/>
      <c r="AL273" s="622"/>
      <c r="AM273" s="622"/>
    </row>
    <row r="274" spans="1:39" ht="21" hidden="1">
      <c r="A274" s="624"/>
      <c r="B274" s="627" t="s">
        <v>81</v>
      </c>
      <c r="C274" s="626" t="s">
        <v>35</v>
      </c>
      <c r="D274" s="955">
        <v>360</v>
      </c>
      <c r="E274" s="917"/>
      <c r="F274" s="919"/>
      <c r="G274" s="919"/>
      <c r="H274" s="919"/>
      <c r="I274" s="919"/>
      <c r="J274" s="919"/>
      <c r="K274" s="919"/>
      <c r="L274" s="919"/>
      <c r="M274" s="919"/>
      <c r="N274" s="919"/>
      <c r="O274" s="919"/>
      <c r="P274" s="919"/>
      <c r="Q274" s="919"/>
      <c r="R274" s="919"/>
      <c r="S274" s="919"/>
      <c r="T274" s="919"/>
      <c r="U274" s="919"/>
      <c r="V274" s="919"/>
      <c r="W274" s="919"/>
      <c r="X274" s="919"/>
      <c r="Y274" s="919"/>
      <c r="Z274" s="642"/>
      <c r="AA274" s="603" t="s">
        <v>441</v>
      </c>
      <c r="AB274" s="706" t="s">
        <v>340</v>
      </c>
      <c r="AC274" s="700"/>
      <c r="AD274" s="622"/>
      <c r="AE274" s="622"/>
      <c r="AF274" s="622"/>
      <c r="AG274" s="622"/>
      <c r="AH274" s="622"/>
      <c r="AI274" s="622"/>
      <c r="AJ274" s="622"/>
      <c r="AK274" s="622"/>
      <c r="AL274" s="622"/>
      <c r="AM274" s="622"/>
    </row>
    <row r="275" spans="1:39" ht="21" hidden="1">
      <c r="A275" s="624"/>
      <c r="B275" s="822" t="s">
        <v>313</v>
      </c>
      <c r="C275" s="570" t="s">
        <v>35</v>
      </c>
      <c r="D275" s="904">
        <v>180</v>
      </c>
      <c r="E275" s="917"/>
      <c r="F275" s="907"/>
      <c r="G275" s="877"/>
      <c r="H275" s="907"/>
      <c r="I275" s="907"/>
      <c r="J275" s="907"/>
      <c r="K275" s="907"/>
      <c r="L275" s="877"/>
      <c r="M275" s="907"/>
      <c r="N275" s="907"/>
      <c r="O275" s="907"/>
      <c r="P275" s="907"/>
      <c r="Q275" s="877"/>
      <c r="R275" s="907"/>
      <c r="S275" s="907"/>
      <c r="T275" s="907"/>
      <c r="U275" s="907"/>
      <c r="V275" s="877"/>
      <c r="W275" s="907"/>
      <c r="X275" s="907"/>
      <c r="Y275" s="907"/>
      <c r="Z275" s="566" t="s">
        <v>334</v>
      </c>
      <c r="AA275" s="603"/>
      <c r="AB275" s="706" t="s">
        <v>350</v>
      </c>
      <c r="AC275" s="700"/>
      <c r="AD275" s="622"/>
      <c r="AE275" s="622"/>
      <c r="AF275" s="622"/>
      <c r="AG275" s="622"/>
      <c r="AH275" s="622"/>
      <c r="AI275" s="622"/>
      <c r="AJ275" s="622"/>
      <c r="AK275" s="622"/>
      <c r="AL275" s="622"/>
      <c r="AM275" s="622"/>
    </row>
    <row r="276" spans="1:39" ht="21" hidden="1">
      <c r="A276" s="624"/>
      <c r="B276" s="822" t="s">
        <v>314</v>
      </c>
      <c r="C276" s="570" t="s">
        <v>35</v>
      </c>
      <c r="D276" s="904">
        <v>180</v>
      </c>
      <c r="E276" s="917"/>
      <c r="F276" s="907"/>
      <c r="G276" s="877"/>
      <c r="H276" s="907"/>
      <c r="I276" s="907"/>
      <c r="J276" s="907"/>
      <c r="K276" s="907"/>
      <c r="L276" s="877"/>
      <c r="M276" s="907"/>
      <c r="N276" s="907"/>
      <c r="O276" s="907"/>
      <c r="P276" s="907"/>
      <c r="Q276" s="877"/>
      <c r="R276" s="907"/>
      <c r="S276" s="907"/>
      <c r="T276" s="907"/>
      <c r="U276" s="907"/>
      <c r="V276" s="877"/>
      <c r="W276" s="907"/>
      <c r="X276" s="907"/>
      <c r="Y276" s="907"/>
      <c r="Z276" s="566" t="s">
        <v>334</v>
      </c>
      <c r="AA276" s="603"/>
      <c r="AB276" s="706" t="s">
        <v>350</v>
      </c>
      <c r="AC276" s="700"/>
      <c r="AD276" s="622"/>
      <c r="AE276" s="622"/>
      <c r="AF276" s="622"/>
      <c r="AG276" s="622"/>
      <c r="AH276" s="622"/>
      <c r="AI276" s="622"/>
      <c r="AJ276" s="622"/>
      <c r="AK276" s="622"/>
      <c r="AL276" s="622"/>
      <c r="AM276" s="622"/>
    </row>
    <row r="277" spans="1:39" ht="22.5" customHeight="1">
      <c r="A277" s="624"/>
      <c r="B277" s="625" t="s">
        <v>217</v>
      </c>
      <c r="C277" s="626"/>
      <c r="D277" s="955"/>
      <c r="E277" s="955"/>
      <c r="F277" s="919"/>
      <c r="G277" s="919"/>
      <c r="H277" s="919"/>
      <c r="I277" s="919"/>
      <c r="J277" s="919"/>
      <c r="K277" s="919"/>
      <c r="L277" s="919"/>
      <c r="M277" s="919"/>
      <c r="N277" s="919"/>
      <c r="O277" s="919"/>
      <c r="P277" s="919"/>
      <c r="Q277" s="919"/>
      <c r="R277" s="919"/>
      <c r="S277" s="919"/>
      <c r="T277" s="919"/>
      <c r="U277" s="919"/>
      <c r="V277" s="919"/>
      <c r="W277" s="919"/>
      <c r="X277" s="885"/>
      <c r="Y277" s="885"/>
      <c r="Z277" s="642"/>
      <c r="AA277" s="603"/>
      <c r="AB277" s="706"/>
      <c r="AC277" s="700"/>
      <c r="AD277" s="622"/>
      <c r="AE277" s="622"/>
      <c r="AF277" s="622"/>
      <c r="AG277" s="622"/>
      <c r="AH277" s="622"/>
      <c r="AI277" s="622"/>
      <c r="AJ277" s="622"/>
      <c r="AK277" s="622"/>
      <c r="AL277" s="622"/>
      <c r="AM277" s="622"/>
    </row>
    <row r="278" spans="1:39" ht="37.5">
      <c r="A278" s="624"/>
      <c r="B278" s="627" t="s">
        <v>83</v>
      </c>
      <c r="C278" s="626"/>
      <c r="D278" s="955"/>
      <c r="E278" s="955"/>
      <c r="F278" s="919"/>
      <c r="G278" s="919"/>
      <c r="H278" s="919"/>
      <c r="I278" s="919"/>
      <c r="J278" s="919"/>
      <c r="K278" s="919"/>
      <c r="L278" s="919"/>
      <c r="M278" s="919"/>
      <c r="N278" s="919"/>
      <c r="O278" s="919"/>
      <c r="P278" s="919"/>
      <c r="Q278" s="919"/>
      <c r="R278" s="919"/>
      <c r="S278" s="919"/>
      <c r="T278" s="919"/>
      <c r="U278" s="919"/>
      <c r="V278" s="919"/>
      <c r="W278" s="919"/>
      <c r="X278" s="885"/>
      <c r="Y278" s="885"/>
      <c r="Z278" s="642"/>
      <c r="AA278" s="603"/>
      <c r="AB278" s="706"/>
      <c r="AC278" s="700"/>
      <c r="AD278" s="622"/>
      <c r="AE278" s="622"/>
      <c r="AF278" s="622"/>
      <c r="AG278" s="622"/>
      <c r="AH278" s="622"/>
      <c r="AI278" s="622"/>
      <c r="AJ278" s="622"/>
      <c r="AK278" s="622"/>
      <c r="AL278" s="622"/>
      <c r="AM278" s="622"/>
    </row>
    <row r="279" spans="1:39" ht="37.5">
      <c r="A279" s="628"/>
      <c r="B279" s="629" t="s">
        <v>84</v>
      </c>
      <c r="C279" s="630" t="s">
        <v>53</v>
      </c>
      <c r="D279" s="956">
        <v>1</v>
      </c>
      <c r="E279" s="880">
        <f>SUM(G279,L279,Q279,V279)</f>
        <v>1</v>
      </c>
      <c r="F279" s="884">
        <v>0</v>
      </c>
      <c r="G279" s="884">
        <f>SUM(H279:J279)</f>
        <v>0</v>
      </c>
      <c r="H279" s="946">
        <f>SUM('[1]month'!H279)</f>
        <v>0</v>
      </c>
      <c r="I279" s="946">
        <f>SUM('[2]month'!I279)</f>
        <v>0</v>
      </c>
      <c r="J279" s="946">
        <f>SUM('[3]month'!J279)</f>
        <v>0</v>
      </c>
      <c r="K279" s="632">
        <v>1</v>
      </c>
      <c r="L279" s="884">
        <f>SUM(M279:O279)</f>
        <v>0</v>
      </c>
      <c r="M279" s="946">
        <f>SUM('[10]month'!M279)</f>
        <v>0</v>
      </c>
      <c r="N279" s="946">
        <f>SUM('[11]month'!N279)</f>
        <v>0</v>
      </c>
      <c r="O279" s="946">
        <f>SUM('[12]month'!O279)</f>
        <v>0</v>
      </c>
      <c r="P279" s="632">
        <v>0</v>
      </c>
      <c r="Q279" s="884">
        <f>SUM(R279:T279)</f>
        <v>0</v>
      </c>
      <c r="R279" s="946">
        <f>SUM('[25]month'!R279)</f>
        <v>0</v>
      </c>
      <c r="S279" s="946">
        <f>SUM('[26]month'!S279)</f>
        <v>0</v>
      </c>
      <c r="T279" s="946">
        <f>SUM('[27]month'!T279)</f>
        <v>0</v>
      </c>
      <c r="U279" s="632">
        <v>0</v>
      </c>
      <c r="V279" s="884">
        <f>SUM(W279:Y279)</f>
        <v>1</v>
      </c>
      <c r="W279" s="946">
        <f>SUM('[28]month'!W279)</f>
        <v>0</v>
      </c>
      <c r="X279" s="946">
        <f>SUM('[29]month'!X279)</f>
        <v>0</v>
      </c>
      <c r="Y279" s="946">
        <f>SUM('[30]month'!Y279)</f>
        <v>1</v>
      </c>
      <c r="Z279" s="566" t="s">
        <v>360</v>
      </c>
      <c r="AA279" s="603"/>
      <c r="AB279" s="706" t="s">
        <v>344</v>
      </c>
      <c r="AC279" s="700"/>
      <c r="AD279" s="622"/>
      <c r="AE279" s="622"/>
      <c r="AF279" s="622"/>
      <c r="AG279" s="622"/>
      <c r="AH279" s="622"/>
      <c r="AI279" s="622"/>
      <c r="AJ279" s="622"/>
      <c r="AK279" s="622"/>
      <c r="AL279" s="622"/>
      <c r="AM279" s="622"/>
    </row>
    <row r="280" spans="1:39" ht="21">
      <c r="A280" s="624"/>
      <c r="B280" s="822" t="s">
        <v>316</v>
      </c>
      <c r="C280" s="570" t="s">
        <v>41</v>
      </c>
      <c r="D280" s="904">
        <v>1</v>
      </c>
      <c r="E280" s="917"/>
      <c r="F280" s="823"/>
      <c r="G280" s="877"/>
      <c r="H280" s="823"/>
      <c r="I280" s="823"/>
      <c r="J280" s="823"/>
      <c r="K280" s="823"/>
      <c r="L280" s="877"/>
      <c r="M280" s="823"/>
      <c r="N280" s="823"/>
      <c r="O280" s="823"/>
      <c r="P280" s="823"/>
      <c r="Q280" s="877"/>
      <c r="R280" s="823"/>
      <c r="S280" s="823"/>
      <c r="T280" s="823"/>
      <c r="U280" s="823"/>
      <c r="V280" s="877"/>
      <c r="W280" s="823"/>
      <c r="X280" s="823"/>
      <c r="Y280" s="823"/>
      <c r="Z280" s="642"/>
      <c r="AA280" s="603"/>
      <c r="AB280" s="706" t="s">
        <v>315</v>
      </c>
      <c r="AC280" s="700"/>
      <c r="AD280" s="622"/>
      <c r="AE280" s="622"/>
      <c r="AF280" s="622"/>
      <c r="AG280" s="622"/>
      <c r="AH280" s="622"/>
      <c r="AI280" s="622"/>
      <c r="AJ280" s="622"/>
      <c r="AK280" s="622"/>
      <c r="AL280" s="622"/>
      <c r="AM280" s="622"/>
    </row>
    <row r="281" spans="1:39" ht="56.25">
      <c r="A281" s="624"/>
      <c r="B281" s="824" t="s">
        <v>218</v>
      </c>
      <c r="C281" s="626" t="s">
        <v>125</v>
      </c>
      <c r="D281" s="955">
        <v>30</v>
      </c>
      <c r="E281" s="917"/>
      <c r="F281" s="919"/>
      <c r="G281" s="919"/>
      <c r="H281" s="919"/>
      <c r="I281" s="919"/>
      <c r="J281" s="919"/>
      <c r="K281" s="919"/>
      <c r="L281" s="919"/>
      <c r="M281" s="919"/>
      <c r="N281" s="919"/>
      <c r="O281" s="919"/>
      <c r="P281" s="919"/>
      <c r="Q281" s="919"/>
      <c r="R281" s="919"/>
      <c r="S281" s="919"/>
      <c r="T281" s="919"/>
      <c r="U281" s="919"/>
      <c r="V281" s="919"/>
      <c r="W281" s="919"/>
      <c r="X281" s="919"/>
      <c r="Y281" s="919"/>
      <c r="Z281" s="637" t="s">
        <v>334</v>
      </c>
      <c r="AA281" s="603"/>
      <c r="AB281" s="706" t="s">
        <v>344</v>
      </c>
      <c r="AC281" s="700"/>
      <c r="AD281" s="622"/>
      <c r="AE281" s="622"/>
      <c r="AF281" s="622"/>
      <c r="AG281" s="622"/>
      <c r="AH281" s="622"/>
      <c r="AI281" s="622"/>
      <c r="AJ281" s="622"/>
      <c r="AK281" s="622"/>
      <c r="AL281" s="622"/>
      <c r="AM281" s="622"/>
    </row>
    <row r="282" spans="1:39" ht="45" customHeight="1">
      <c r="A282" s="628"/>
      <c r="B282" s="825" t="s">
        <v>85</v>
      </c>
      <c r="C282" s="630" t="s">
        <v>29</v>
      </c>
      <c r="D282" s="960">
        <v>4</v>
      </c>
      <c r="E282" s="945">
        <f>SUM(G282,L282,Q282,V282)</f>
        <v>0</v>
      </c>
      <c r="F282" s="884">
        <v>0</v>
      </c>
      <c r="G282" s="884"/>
      <c r="H282" s="946">
        <f>SUM('[1]month'!H282)</f>
        <v>0</v>
      </c>
      <c r="I282" s="946">
        <f>SUM('[2]month'!I282)</f>
        <v>0</v>
      </c>
      <c r="J282" s="946">
        <f>SUM('[3]month'!J282)</f>
        <v>0</v>
      </c>
      <c r="K282" s="884">
        <v>0</v>
      </c>
      <c r="L282" s="884"/>
      <c r="M282" s="946">
        <f>SUM('[10]month'!M282)</f>
        <v>0</v>
      </c>
      <c r="N282" s="946">
        <f>SUM('[11]month'!N282)</f>
        <v>0</v>
      </c>
      <c r="O282" s="946">
        <f>SUM('[12]month'!O282)</f>
        <v>0</v>
      </c>
      <c r="P282" s="884">
        <v>0</v>
      </c>
      <c r="Q282" s="884">
        <f>SUM(R282:T282)</f>
        <v>0</v>
      </c>
      <c r="R282" s="946">
        <f>SUM('[25]month'!R282)</f>
        <v>0</v>
      </c>
      <c r="S282" s="946">
        <f>SUM('[26]month'!S282)</f>
        <v>0</v>
      </c>
      <c r="T282" s="946">
        <f>SUM('[27]month'!T282)</f>
        <v>0</v>
      </c>
      <c r="U282" s="884">
        <v>4</v>
      </c>
      <c r="V282" s="884">
        <f>SUM(W282:Y282)</f>
        <v>0</v>
      </c>
      <c r="W282" s="946">
        <f>SUM('[28]month'!W282)</f>
        <v>0</v>
      </c>
      <c r="X282" s="946">
        <f>SUM('[29]month'!X282)</f>
        <v>0</v>
      </c>
      <c r="Y282" s="966">
        <f>SUM('[30]month'!Y282)</f>
        <v>0</v>
      </c>
      <c r="Z282" s="566" t="s">
        <v>360</v>
      </c>
      <c r="AA282" s="603"/>
      <c r="AB282" s="706"/>
      <c r="AC282" s="700"/>
      <c r="AD282" s="622"/>
      <c r="AE282" s="622"/>
      <c r="AF282" s="622"/>
      <c r="AG282" s="622"/>
      <c r="AH282" s="622"/>
      <c r="AI282" s="622"/>
      <c r="AJ282" s="622"/>
      <c r="AK282" s="622"/>
      <c r="AL282" s="622"/>
      <c r="AM282" s="622"/>
    </row>
    <row r="283" spans="1:39" ht="21">
      <c r="A283" s="631"/>
      <c r="B283" s="604"/>
      <c r="C283" s="592"/>
      <c r="D283" s="955"/>
      <c r="E283" s="955"/>
      <c r="F283" s="919"/>
      <c r="G283" s="919"/>
      <c r="H283" s="919"/>
      <c r="I283" s="919"/>
      <c r="J283" s="919"/>
      <c r="K283" s="919"/>
      <c r="L283" s="919"/>
      <c r="M283" s="919"/>
      <c r="N283" s="919"/>
      <c r="O283" s="919"/>
      <c r="P283" s="919"/>
      <c r="Q283" s="919"/>
      <c r="R283" s="919"/>
      <c r="S283" s="919"/>
      <c r="T283" s="919"/>
      <c r="U283" s="919"/>
      <c r="V283" s="919"/>
      <c r="W283" s="919"/>
      <c r="X283" s="919"/>
      <c r="Y283" s="919"/>
      <c r="Z283" s="642"/>
      <c r="AA283" s="603"/>
      <c r="AB283" s="706"/>
      <c r="AC283" s="700"/>
      <c r="AD283" s="622"/>
      <c r="AE283" s="622"/>
      <c r="AF283" s="622"/>
      <c r="AG283" s="622"/>
      <c r="AH283" s="622"/>
      <c r="AI283" s="622"/>
      <c r="AJ283" s="622"/>
      <c r="AK283" s="622"/>
      <c r="AL283" s="622"/>
      <c r="AM283" s="622"/>
    </row>
    <row r="284" spans="1:39" ht="21">
      <c r="A284" s="659"/>
      <c r="B284" s="660"/>
      <c r="C284" s="661"/>
      <c r="D284" s="909"/>
      <c r="E284" s="909"/>
      <c r="F284" s="961"/>
      <c r="G284" s="961"/>
      <c r="H284" s="961"/>
      <c r="I284" s="961"/>
      <c r="J284" s="961"/>
      <c r="K284" s="961"/>
      <c r="L284" s="961"/>
      <c r="M284" s="961"/>
      <c r="N284" s="961"/>
      <c r="O284" s="961"/>
      <c r="P284" s="961"/>
      <c r="Q284" s="961"/>
      <c r="R284" s="961"/>
      <c r="S284" s="961"/>
      <c r="T284" s="961"/>
      <c r="U284" s="961"/>
      <c r="V284" s="961"/>
      <c r="W284" s="961"/>
      <c r="X284" s="961"/>
      <c r="Y284" s="961"/>
      <c r="Z284" s="642"/>
      <c r="AA284" s="603"/>
      <c r="AB284" s="713"/>
      <c r="AC284" s="801"/>
      <c r="AD284" s="772"/>
      <c r="AE284" s="772"/>
      <c r="AF284" s="772"/>
      <c r="AG284" s="770"/>
      <c r="AH284" s="770"/>
      <c r="AI284" s="772"/>
      <c r="AJ284" s="802"/>
      <c r="AK284" s="802"/>
      <c r="AL284" s="802"/>
      <c r="AM284" s="802"/>
    </row>
    <row r="285" spans="27:29" ht="21">
      <c r="AA285" s="545"/>
      <c r="AB285" s="564"/>
      <c r="AC285" s="700"/>
    </row>
    <row r="286" ht="21">
      <c r="B286" s="556" t="s">
        <v>510</v>
      </c>
    </row>
    <row r="287" ht="21"/>
    <row r="288" ht="21">
      <c r="B288" s="560" t="s">
        <v>242</v>
      </c>
    </row>
    <row r="289" ht="21">
      <c r="B289" s="556" t="s">
        <v>241</v>
      </c>
    </row>
    <row r="375" ht="21"/>
    <row r="376" ht="21"/>
    <row r="379" ht="21"/>
    <row r="380" ht="21"/>
    <row r="381" ht="21"/>
    <row r="415" ht="21"/>
  </sheetData>
  <sheetProtection/>
  <mergeCells count="10">
    <mergeCell ref="AL6:AL7"/>
    <mergeCell ref="AM6:AM7"/>
    <mergeCell ref="B8:U8"/>
    <mergeCell ref="B55:U55"/>
    <mergeCell ref="B219:U219"/>
    <mergeCell ref="C6:C7"/>
    <mergeCell ref="D6:D7"/>
    <mergeCell ref="AI6:AI7"/>
    <mergeCell ref="AJ6:AJ7"/>
    <mergeCell ref="AK6:AK7"/>
  </mergeCells>
  <printOptions headings="1"/>
  <pageMargins left="0.1968503937007874" right="0.15748031496062992" top="0.1968503937007874" bottom="0.15748031496062992" header="0.1968503937007874" footer="0.196850393700787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0"/>
  <sheetViews>
    <sheetView zoomScalePageLayoutView="75" workbookViewId="0" topLeftCell="U1">
      <selection activeCell="A1" sqref="A1:IV16384"/>
    </sheetView>
  </sheetViews>
  <sheetFormatPr defaultColWidth="9.140625" defaultRowHeight="15"/>
  <cols>
    <col min="1" max="1" width="6.00390625" style="5" customWidth="1"/>
    <col min="2" max="2" width="51.140625" style="6" customWidth="1"/>
    <col min="3" max="3" width="13.7109375" style="7" customWidth="1"/>
    <col min="4" max="4" width="6.421875" style="6" customWidth="1"/>
    <col min="5" max="8" width="6.8515625" style="6" customWidth="1"/>
    <col min="9" max="9" width="7.57421875" style="8" hidden="1" customWidth="1"/>
    <col min="10" max="10" width="12.28125" style="8" hidden="1" customWidth="1"/>
    <col min="11" max="11" width="7.57421875" style="8" hidden="1" customWidth="1"/>
    <col min="12" max="12" width="8.140625" style="8" hidden="1" customWidth="1"/>
    <col min="13" max="13" width="6.57421875" style="8" hidden="1" customWidth="1"/>
    <col min="14" max="14" width="9.421875" style="6" hidden="1" customWidth="1"/>
    <col min="15" max="15" width="9.7109375" style="9" hidden="1" customWidth="1"/>
    <col min="16" max="16" width="9.421875" style="9" hidden="1" customWidth="1"/>
    <col min="17" max="17" width="9.140625" style="9" hidden="1" customWidth="1"/>
    <col min="18" max="18" width="10.00390625" style="9" hidden="1" customWidth="1"/>
    <col min="19" max="19" width="10.8515625" style="10" bestFit="1" customWidth="1"/>
    <col min="20" max="16384" width="9.140625" style="10" customWidth="1"/>
  </cols>
  <sheetData>
    <row r="1" ht="17.25" customHeight="1">
      <c r="R1" s="2"/>
    </row>
    <row r="2" spans="1:18" s="17" customFormat="1" ht="23.25" customHeight="1">
      <c r="A2" s="11" t="s">
        <v>247</v>
      </c>
      <c r="B2" s="12"/>
      <c r="C2" s="3"/>
      <c r="D2" s="13"/>
      <c r="E2" s="14"/>
      <c r="F2" s="15"/>
      <c r="G2" s="15"/>
      <c r="H2" s="15"/>
      <c r="I2" s="15"/>
      <c r="J2" s="12"/>
      <c r="K2" s="12"/>
      <c r="L2" s="12"/>
      <c r="M2" s="12"/>
      <c r="N2" s="16"/>
      <c r="O2" s="12"/>
      <c r="P2" s="12"/>
      <c r="Q2" s="12"/>
      <c r="R2" s="12"/>
    </row>
    <row r="3" spans="1:18" s="17" customFormat="1" ht="20.25" customHeight="1">
      <c r="A3" s="11" t="s">
        <v>31</v>
      </c>
      <c r="B3" s="12"/>
      <c r="C3" s="3"/>
      <c r="D3" s="13"/>
      <c r="E3" s="14"/>
      <c r="F3" s="15"/>
      <c r="G3" s="15"/>
      <c r="H3" s="15"/>
      <c r="I3" s="15"/>
      <c r="J3" s="12"/>
      <c r="K3" s="12"/>
      <c r="L3" s="12"/>
      <c r="M3" s="12"/>
      <c r="N3" s="16"/>
      <c r="O3" s="12"/>
      <c r="P3" s="12"/>
      <c r="Q3" s="12"/>
      <c r="R3" s="12"/>
    </row>
    <row r="4" spans="1:18" s="21" customFormat="1" ht="14.25" customHeight="1">
      <c r="A4" s="18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  <c r="N4" s="19"/>
      <c r="O4" s="20"/>
      <c r="P4" s="20"/>
      <c r="Q4" s="20"/>
      <c r="R4" s="20"/>
    </row>
    <row r="5" spans="1:18" s="31" customFormat="1" ht="18">
      <c r="A5" s="22"/>
      <c r="B5" s="23"/>
      <c r="C5" s="24" t="s">
        <v>11</v>
      </c>
      <c r="D5" s="24"/>
      <c r="E5" s="24"/>
      <c r="F5" s="24"/>
      <c r="G5" s="25"/>
      <c r="H5" s="26"/>
      <c r="I5" s="27" t="s">
        <v>12</v>
      </c>
      <c r="J5" s="28"/>
      <c r="K5" s="28"/>
      <c r="L5" s="28"/>
      <c r="M5" s="25"/>
      <c r="N5" s="29" t="s">
        <v>13</v>
      </c>
      <c r="O5" s="30" t="s">
        <v>2</v>
      </c>
      <c r="P5" s="28"/>
      <c r="Q5" s="28"/>
      <c r="R5" s="28"/>
    </row>
    <row r="6" spans="1:18" s="31" customFormat="1" ht="27" customHeight="1">
      <c r="A6" s="32" t="s">
        <v>14</v>
      </c>
      <c r="B6" s="33" t="s">
        <v>15</v>
      </c>
      <c r="C6" s="983" t="s">
        <v>0</v>
      </c>
      <c r="D6" s="983" t="s">
        <v>1</v>
      </c>
      <c r="E6" s="33" t="s">
        <v>3</v>
      </c>
      <c r="F6" s="33" t="s">
        <v>4</v>
      </c>
      <c r="G6" s="33" t="s">
        <v>5</v>
      </c>
      <c r="H6" s="34" t="s">
        <v>6</v>
      </c>
      <c r="I6" s="35" t="s">
        <v>16</v>
      </c>
      <c r="J6" s="25"/>
      <c r="K6" s="25"/>
      <c r="L6" s="25"/>
      <c r="M6" s="25"/>
      <c r="N6" s="984" t="s">
        <v>17</v>
      </c>
      <c r="O6" s="986">
        <v>2555</v>
      </c>
      <c r="P6" s="988">
        <v>2556</v>
      </c>
      <c r="Q6" s="988">
        <v>2557</v>
      </c>
      <c r="R6" s="988">
        <v>2558</v>
      </c>
    </row>
    <row r="7" spans="1:18" s="41" customFormat="1" ht="18.75" thickBot="1">
      <c r="A7" s="36" t="s">
        <v>18</v>
      </c>
      <c r="B7" s="37" t="s">
        <v>19</v>
      </c>
      <c r="C7" s="975"/>
      <c r="D7" s="975"/>
      <c r="E7" s="36" t="s">
        <v>7</v>
      </c>
      <c r="F7" s="36" t="s">
        <v>8</v>
      </c>
      <c r="G7" s="36" t="s">
        <v>9</v>
      </c>
      <c r="H7" s="38" t="s">
        <v>10</v>
      </c>
      <c r="I7" s="39" t="s">
        <v>20</v>
      </c>
      <c r="J7" s="40" t="s">
        <v>21</v>
      </c>
      <c r="K7" s="40" t="s">
        <v>22</v>
      </c>
      <c r="L7" s="40" t="s">
        <v>23</v>
      </c>
      <c r="M7" s="40" t="s">
        <v>24</v>
      </c>
      <c r="N7" s="985"/>
      <c r="O7" s="987"/>
      <c r="P7" s="989"/>
      <c r="Q7" s="989"/>
      <c r="R7" s="989"/>
    </row>
    <row r="8" spans="1:18" s="41" customFormat="1" ht="23.25" customHeight="1" hidden="1" thickBot="1">
      <c r="A8" s="42"/>
      <c r="B8" s="968" t="s">
        <v>25</v>
      </c>
      <c r="C8" s="968"/>
      <c r="D8" s="968"/>
      <c r="E8" s="968"/>
      <c r="F8" s="968"/>
      <c r="G8" s="968"/>
      <c r="H8" s="970"/>
      <c r="I8" s="43">
        <f>SUM(I166+I205)</f>
        <v>1364640</v>
      </c>
      <c r="J8" s="44">
        <f>SUM(J27+J166+J205)</f>
        <v>36980130</v>
      </c>
      <c r="K8" s="44">
        <f>SUM(K27+K166+K205)</f>
        <v>1207680</v>
      </c>
      <c r="L8" s="44">
        <f>SUM(L166)</f>
        <v>912875</v>
      </c>
      <c r="M8" s="44"/>
      <c r="N8" s="45">
        <f>SUM(N27+N166+N205)</f>
        <v>40465325</v>
      </c>
      <c r="O8" s="46">
        <f>SUM(O27+O166+O205)</f>
        <v>39263930</v>
      </c>
      <c r="P8" s="264">
        <f>SUM(P27+P166+P205)</f>
        <v>39264930</v>
      </c>
      <c r="Q8" s="264">
        <f>SUM(Q27+Q166+Q205)</f>
        <v>40846505</v>
      </c>
      <c r="R8" s="276">
        <f>SUM(R27+R166+R205)</f>
        <v>39276930</v>
      </c>
    </row>
    <row r="9" spans="1:18" s="56" customFormat="1" ht="19.5" thickBot="1" thickTop="1">
      <c r="A9" s="47"/>
      <c r="B9" s="48" t="s">
        <v>26</v>
      </c>
      <c r="C9" s="49"/>
      <c r="D9" s="49"/>
      <c r="E9" s="49"/>
      <c r="F9" s="49"/>
      <c r="G9" s="49"/>
      <c r="H9" s="50"/>
      <c r="I9" s="51"/>
      <c r="J9" s="52"/>
      <c r="K9" s="52"/>
      <c r="L9" s="52"/>
      <c r="M9" s="52"/>
      <c r="N9" s="53"/>
      <c r="O9" s="54"/>
      <c r="P9" s="52"/>
      <c r="Q9" s="52"/>
      <c r="R9" s="55"/>
    </row>
    <row r="10" spans="1:18" s="56" customFormat="1" ht="18.75" thickTop="1">
      <c r="A10" s="199" t="s">
        <v>63</v>
      </c>
      <c r="B10" s="200" t="s">
        <v>219</v>
      </c>
      <c r="C10" s="201"/>
      <c r="D10" s="202"/>
      <c r="E10" s="202"/>
      <c r="F10" s="202"/>
      <c r="G10" s="202"/>
      <c r="H10" s="178"/>
      <c r="I10" s="203"/>
      <c r="J10" s="204"/>
      <c r="K10" s="204"/>
      <c r="L10" s="204"/>
      <c r="M10" s="204"/>
      <c r="N10" s="205"/>
      <c r="O10" s="206"/>
      <c r="P10" s="207"/>
      <c r="Q10" s="207"/>
      <c r="R10" s="207"/>
    </row>
    <row r="11" spans="1:18" s="56" customFormat="1" ht="18">
      <c r="A11" s="219"/>
      <c r="B11" s="220" t="s">
        <v>32</v>
      </c>
      <c r="C11" s="221"/>
      <c r="D11" s="222"/>
      <c r="E11" s="222"/>
      <c r="F11" s="222"/>
      <c r="G11" s="222"/>
      <c r="H11" s="222"/>
      <c r="I11" s="223"/>
      <c r="J11" s="224"/>
      <c r="K11" s="224"/>
      <c r="L11" s="224"/>
      <c r="M11" s="225"/>
      <c r="N11" s="226"/>
      <c r="O11" s="227"/>
      <c r="P11" s="228"/>
      <c r="Q11" s="228"/>
      <c r="R11" s="228"/>
    </row>
    <row r="12" spans="1:18" s="56" customFormat="1" ht="18">
      <c r="A12" s="219"/>
      <c r="B12" s="222" t="s">
        <v>33</v>
      </c>
      <c r="C12" s="221"/>
      <c r="D12" s="222"/>
      <c r="E12" s="222"/>
      <c r="F12" s="222"/>
      <c r="G12" s="222"/>
      <c r="H12" s="222"/>
      <c r="I12" s="223"/>
      <c r="J12" s="224"/>
      <c r="K12" s="224"/>
      <c r="L12" s="224"/>
      <c r="M12" s="229"/>
      <c r="N12" s="230"/>
      <c r="O12" s="231"/>
      <c r="P12" s="232"/>
      <c r="Q12" s="232"/>
      <c r="R12" s="232"/>
    </row>
    <row r="13" spans="1:18" s="57" customFormat="1" ht="18">
      <c r="A13" s="233"/>
      <c r="B13" s="234" t="s">
        <v>34</v>
      </c>
      <c r="C13" s="235" t="s">
        <v>35</v>
      </c>
      <c r="D13" s="236">
        <f>SUM(E13+F13+G13+H13)</f>
        <v>12484</v>
      </c>
      <c r="E13" s="237">
        <v>3121</v>
      </c>
      <c r="F13" s="237">
        <v>3121</v>
      </c>
      <c r="G13" s="237">
        <v>3121</v>
      </c>
      <c r="H13" s="237">
        <v>3121</v>
      </c>
      <c r="I13" s="238"/>
      <c r="J13" s="239">
        <v>219000</v>
      </c>
      <c r="K13" s="240">
        <v>15000</v>
      </c>
      <c r="L13" s="241"/>
      <c r="M13" s="242"/>
      <c r="N13" s="340">
        <f>SUM(I13:M13)</f>
        <v>234000</v>
      </c>
      <c r="O13" s="341">
        <v>219000</v>
      </c>
      <c r="P13" s="341">
        <v>219000</v>
      </c>
      <c r="Q13" s="341">
        <v>219000</v>
      </c>
      <c r="R13" s="342">
        <v>219000</v>
      </c>
    </row>
    <row r="14" spans="1:18" s="57" customFormat="1" ht="18">
      <c r="A14" s="233"/>
      <c r="B14" s="234" t="s">
        <v>200</v>
      </c>
      <c r="C14" s="235" t="s">
        <v>35</v>
      </c>
      <c r="D14" s="236">
        <v>10800</v>
      </c>
      <c r="E14" s="237"/>
      <c r="F14" s="237"/>
      <c r="G14" s="237"/>
      <c r="H14" s="237"/>
      <c r="I14" s="238"/>
      <c r="J14" s="243"/>
      <c r="K14" s="241"/>
      <c r="L14" s="241"/>
      <c r="M14" s="242"/>
      <c r="N14" s="244"/>
      <c r="O14" s="245"/>
      <c r="P14" s="246"/>
      <c r="Q14" s="246"/>
      <c r="R14" s="246"/>
    </row>
    <row r="15" spans="1:18" s="57" customFormat="1" ht="18">
      <c r="A15" s="233"/>
      <c r="B15" s="234" t="s">
        <v>201</v>
      </c>
      <c r="C15" s="235" t="s">
        <v>35</v>
      </c>
      <c r="D15" s="236">
        <v>22</v>
      </c>
      <c r="E15" s="237"/>
      <c r="F15" s="237"/>
      <c r="G15" s="237"/>
      <c r="H15" s="237"/>
      <c r="I15" s="238"/>
      <c r="J15" s="243"/>
      <c r="K15" s="241"/>
      <c r="L15" s="241"/>
      <c r="M15" s="242"/>
      <c r="N15" s="244"/>
      <c r="O15" s="245"/>
      <c r="P15" s="246"/>
      <c r="Q15" s="246"/>
      <c r="R15" s="246"/>
    </row>
    <row r="16" spans="1:18" s="57" customFormat="1" ht="18">
      <c r="A16" s="233"/>
      <c r="B16" s="234" t="s">
        <v>202</v>
      </c>
      <c r="C16" s="235" t="s">
        <v>35</v>
      </c>
      <c r="D16" s="236">
        <v>260</v>
      </c>
      <c r="E16" s="237"/>
      <c r="F16" s="237"/>
      <c r="G16" s="237"/>
      <c r="H16" s="237"/>
      <c r="I16" s="238"/>
      <c r="J16" s="243"/>
      <c r="K16" s="241"/>
      <c r="L16" s="241"/>
      <c r="M16" s="242"/>
      <c r="N16" s="244"/>
      <c r="O16" s="245"/>
      <c r="P16" s="246"/>
      <c r="Q16" s="246"/>
      <c r="R16" s="246"/>
    </row>
    <row r="17" spans="1:18" s="57" customFormat="1" ht="18">
      <c r="A17" s="233"/>
      <c r="B17" s="234" t="s">
        <v>203</v>
      </c>
      <c r="C17" s="235" t="s">
        <v>35</v>
      </c>
      <c r="D17" s="236">
        <v>315</v>
      </c>
      <c r="E17" s="237"/>
      <c r="F17" s="237"/>
      <c r="G17" s="237"/>
      <c r="H17" s="237"/>
      <c r="I17" s="238"/>
      <c r="J17" s="243"/>
      <c r="K17" s="241"/>
      <c r="L17" s="241"/>
      <c r="M17" s="242"/>
      <c r="N17" s="244"/>
      <c r="O17" s="245"/>
      <c r="P17" s="246"/>
      <c r="Q17" s="246"/>
      <c r="R17" s="246"/>
    </row>
    <row r="18" spans="1:18" s="57" customFormat="1" ht="18">
      <c r="A18" s="233"/>
      <c r="B18" s="234" t="s">
        <v>204</v>
      </c>
      <c r="C18" s="235" t="s">
        <v>35</v>
      </c>
      <c r="D18" s="236">
        <v>120</v>
      </c>
      <c r="E18" s="237"/>
      <c r="F18" s="237"/>
      <c r="G18" s="237"/>
      <c r="H18" s="237"/>
      <c r="I18" s="238"/>
      <c r="J18" s="243"/>
      <c r="K18" s="241"/>
      <c r="L18" s="241"/>
      <c r="M18" s="242"/>
      <c r="N18" s="244"/>
      <c r="O18" s="245"/>
      <c r="P18" s="246"/>
      <c r="Q18" s="246"/>
      <c r="R18" s="246"/>
    </row>
    <row r="19" spans="1:18" s="57" customFormat="1" ht="18">
      <c r="A19" s="233"/>
      <c r="B19" s="234" t="s">
        <v>205</v>
      </c>
      <c r="C19" s="235" t="s">
        <v>35</v>
      </c>
      <c r="D19" s="236">
        <v>135</v>
      </c>
      <c r="E19" s="237"/>
      <c r="F19" s="237"/>
      <c r="G19" s="237"/>
      <c r="H19" s="237"/>
      <c r="I19" s="238"/>
      <c r="J19" s="243"/>
      <c r="K19" s="241"/>
      <c r="L19" s="241"/>
      <c r="M19" s="242"/>
      <c r="N19" s="244"/>
      <c r="O19" s="245"/>
      <c r="P19" s="246"/>
      <c r="Q19" s="246"/>
      <c r="R19" s="246"/>
    </row>
    <row r="20" spans="1:18" s="57" customFormat="1" ht="18">
      <c r="A20" s="233"/>
      <c r="B20" s="234" t="s">
        <v>206</v>
      </c>
      <c r="C20" s="235" t="s">
        <v>35</v>
      </c>
      <c r="D20" s="236">
        <v>220</v>
      </c>
      <c r="E20" s="237"/>
      <c r="F20" s="237"/>
      <c r="G20" s="237"/>
      <c r="H20" s="237"/>
      <c r="I20" s="238"/>
      <c r="J20" s="243"/>
      <c r="K20" s="241"/>
      <c r="L20" s="241"/>
      <c r="M20" s="242"/>
      <c r="N20" s="244"/>
      <c r="O20" s="245"/>
      <c r="P20" s="246"/>
      <c r="Q20" s="246"/>
      <c r="R20" s="246"/>
    </row>
    <row r="21" spans="1:18" s="57" customFormat="1" ht="18">
      <c r="A21" s="233"/>
      <c r="B21" s="234" t="s">
        <v>207</v>
      </c>
      <c r="C21" s="235" t="s">
        <v>35</v>
      </c>
      <c r="D21" s="236">
        <v>370</v>
      </c>
      <c r="E21" s="237"/>
      <c r="F21" s="237"/>
      <c r="G21" s="237"/>
      <c r="H21" s="237"/>
      <c r="I21" s="238"/>
      <c r="J21" s="243"/>
      <c r="K21" s="241"/>
      <c r="L21" s="241"/>
      <c r="M21" s="242"/>
      <c r="N21" s="244"/>
      <c r="O21" s="245"/>
      <c r="P21" s="246"/>
      <c r="Q21" s="246"/>
      <c r="R21" s="246"/>
    </row>
    <row r="22" spans="1:18" s="57" customFormat="1" ht="18">
      <c r="A22" s="233"/>
      <c r="B22" s="234" t="s">
        <v>208</v>
      </c>
      <c r="C22" s="235" t="s">
        <v>35</v>
      </c>
      <c r="D22" s="236">
        <v>240</v>
      </c>
      <c r="E22" s="237"/>
      <c r="F22" s="237"/>
      <c r="G22" s="237"/>
      <c r="H22" s="237"/>
      <c r="I22" s="238"/>
      <c r="J22" s="243"/>
      <c r="K22" s="241"/>
      <c r="L22" s="241"/>
      <c r="M22" s="242"/>
      <c r="N22" s="244"/>
      <c r="O22" s="245"/>
      <c r="P22" s="246"/>
      <c r="Q22" s="246"/>
      <c r="R22" s="246"/>
    </row>
    <row r="23" spans="1:18" s="57" customFormat="1" ht="18">
      <c r="A23" s="233"/>
      <c r="B23" s="234" t="s">
        <v>209</v>
      </c>
      <c r="C23" s="235" t="s">
        <v>35</v>
      </c>
      <c r="D23" s="236">
        <v>2</v>
      </c>
      <c r="E23" s="237"/>
      <c r="F23" s="237"/>
      <c r="G23" s="237"/>
      <c r="H23" s="237"/>
      <c r="I23" s="238"/>
      <c r="J23" s="243"/>
      <c r="K23" s="241"/>
      <c r="L23" s="241"/>
      <c r="M23" s="242"/>
      <c r="N23" s="244"/>
      <c r="O23" s="245"/>
      <c r="P23" s="246"/>
      <c r="Q23" s="246"/>
      <c r="R23" s="246"/>
    </row>
    <row r="24" spans="1:18" s="57" customFormat="1" ht="36">
      <c r="A24" s="233"/>
      <c r="B24" s="234" t="s">
        <v>199</v>
      </c>
      <c r="C24" s="247" t="s">
        <v>36</v>
      </c>
      <c r="D24" s="237">
        <v>5</v>
      </c>
      <c r="E24" s="248">
        <v>1</v>
      </c>
      <c r="F24" s="248">
        <v>3</v>
      </c>
      <c r="G24" s="237">
        <v>1</v>
      </c>
      <c r="H24" s="248">
        <v>0</v>
      </c>
      <c r="I24" s="238"/>
      <c r="J24" s="243"/>
      <c r="K24" s="241"/>
      <c r="L24" s="241"/>
      <c r="M24" s="241"/>
      <c r="N24" s="249"/>
      <c r="O24" s="250"/>
      <c r="P24" s="251"/>
      <c r="Q24" s="251"/>
      <c r="R24" s="251"/>
    </row>
    <row r="25" spans="1:18" s="56" customFormat="1" ht="18.75" customHeight="1">
      <c r="A25" s="233"/>
      <c r="B25" s="234" t="s">
        <v>37</v>
      </c>
      <c r="C25" s="235" t="s">
        <v>38</v>
      </c>
      <c r="D25" s="237">
        <v>3</v>
      </c>
      <c r="E25" s="237">
        <v>1</v>
      </c>
      <c r="F25" s="248" t="s">
        <v>30</v>
      </c>
      <c r="G25" s="237">
        <v>1</v>
      </c>
      <c r="H25" s="237">
        <v>1</v>
      </c>
      <c r="I25" s="252"/>
      <c r="J25" s="253"/>
      <c r="K25" s="253"/>
      <c r="L25" s="253"/>
      <c r="M25" s="254"/>
      <c r="N25" s="255"/>
      <c r="O25" s="256"/>
      <c r="P25" s="257"/>
      <c r="Q25" s="257"/>
      <c r="R25" s="257"/>
    </row>
    <row r="26" spans="1:18" s="56" customFormat="1" ht="20.25" customHeight="1" thickBot="1">
      <c r="A26" s="258"/>
      <c r="B26" s="208" t="s">
        <v>198</v>
      </c>
      <c r="C26" s="209"/>
      <c r="D26" s="210"/>
      <c r="E26" s="211"/>
      <c r="F26" s="211"/>
      <c r="G26" s="211"/>
      <c r="H26" s="212"/>
      <c r="I26" s="213"/>
      <c r="J26" s="214"/>
      <c r="K26" s="215"/>
      <c r="L26" s="215"/>
      <c r="M26" s="215"/>
      <c r="N26" s="216"/>
      <c r="O26" s="217"/>
      <c r="P26" s="218"/>
      <c r="Q26" s="218"/>
      <c r="R26" s="218"/>
    </row>
    <row r="27" spans="1:18" s="56" customFormat="1" ht="20.25" customHeight="1" thickBot="1">
      <c r="A27" s="168"/>
      <c r="B27" s="161"/>
      <c r="C27" s="142"/>
      <c r="D27" s="143"/>
      <c r="E27" s="144"/>
      <c r="F27" s="144"/>
      <c r="G27" s="144"/>
      <c r="H27" s="169"/>
      <c r="I27" s="336"/>
      <c r="J27" s="337">
        <f>SUM(J13:J26)</f>
        <v>219000</v>
      </c>
      <c r="K27" s="337">
        <f>SUM(K13:K26)</f>
        <v>15000</v>
      </c>
      <c r="L27" s="338"/>
      <c r="M27" s="338"/>
      <c r="N27" s="343">
        <f>SUM(N13:N26)</f>
        <v>234000</v>
      </c>
      <c r="O27" s="339">
        <v>219000</v>
      </c>
      <c r="P27" s="339">
        <v>219000</v>
      </c>
      <c r="Q27" s="339">
        <v>219000</v>
      </c>
      <c r="R27" s="339">
        <v>219000</v>
      </c>
    </row>
    <row r="28" spans="1:18" s="56" customFormat="1" ht="27" customHeight="1" thickBot="1" thickTop="1">
      <c r="A28" s="168"/>
      <c r="B28" s="161"/>
      <c r="C28" s="142"/>
      <c r="D28" s="143"/>
      <c r="E28" s="144"/>
      <c r="F28" s="144"/>
      <c r="G28" s="144"/>
      <c r="H28" s="145"/>
      <c r="I28" s="162"/>
      <c r="J28" s="163"/>
      <c r="K28" s="164"/>
      <c r="L28" s="164"/>
      <c r="M28" s="164"/>
      <c r="N28" s="165"/>
      <c r="O28" s="166"/>
      <c r="P28" s="167"/>
      <c r="Q28" s="167"/>
      <c r="R28" s="167"/>
    </row>
    <row r="29" spans="1:18" s="56" customFormat="1" ht="22.5" customHeight="1" thickBot="1" thickTop="1">
      <c r="A29" s="146"/>
      <c r="B29" s="990" t="s">
        <v>26</v>
      </c>
      <c r="C29" s="991"/>
      <c r="D29" s="991"/>
      <c r="E29" s="991"/>
      <c r="F29" s="991"/>
      <c r="G29" s="991"/>
      <c r="H29" s="992"/>
      <c r="I29" s="148"/>
      <c r="J29" s="149"/>
      <c r="K29" s="147"/>
      <c r="L29" s="147"/>
      <c r="M29" s="147"/>
      <c r="N29" s="150"/>
      <c r="O29" s="151"/>
      <c r="P29" s="152"/>
      <c r="Q29" s="152"/>
      <c r="R29" s="152"/>
    </row>
    <row r="30" spans="1:18" s="1" customFormat="1" ht="36.75" thickTop="1">
      <c r="A30" s="59" t="s">
        <v>64</v>
      </c>
      <c r="B30" s="134" t="s">
        <v>234</v>
      </c>
      <c r="C30" s="135"/>
      <c r="D30" s="136"/>
      <c r="E30" s="60"/>
      <c r="F30" s="60"/>
      <c r="G30" s="60"/>
      <c r="H30" s="61"/>
      <c r="I30" s="286"/>
      <c r="J30" s="180"/>
      <c r="K30" s="179"/>
      <c r="L30" s="179"/>
      <c r="M30" s="179"/>
      <c r="N30" s="259"/>
      <c r="O30" s="260"/>
      <c r="P30" s="181"/>
      <c r="Q30" s="181"/>
      <c r="R30" s="181"/>
    </row>
    <row r="31" spans="1:18" s="1" customFormat="1" ht="21">
      <c r="A31" s="117"/>
      <c r="B31" s="287" t="s">
        <v>39</v>
      </c>
      <c r="C31" s="102"/>
      <c r="D31" s="103"/>
      <c r="E31" s="60"/>
      <c r="F31" s="60"/>
      <c r="G31" s="60"/>
      <c r="H31" s="61"/>
      <c r="I31" s="155"/>
      <c r="J31" s="156"/>
      <c r="K31" s="157"/>
      <c r="L31" s="157"/>
      <c r="M31" s="157"/>
      <c r="N31" s="182"/>
      <c r="O31" s="158"/>
      <c r="P31" s="159"/>
      <c r="Q31" s="159"/>
      <c r="R31" s="159"/>
    </row>
    <row r="32" spans="1:18" s="4" customFormat="1" ht="36" customHeight="1">
      <c r="A32" s="117"/>
      <c r="B32" s="288" t="s">
        <v>86</v>
      </c>
      <c r="C32" s="104" t="s">
        <v>40</v>
      </c>
      <c r="D32" s="105">
        <f>SUM(D34+D37+D38+D41+D42)</f>
        <v>36328</v>
      </c>
      <c r="E32" s="105">
        <f>SUM(E34+E37+E38+E41+E42)</f>
        <v>6812</v>
      </c>
      <c r="F32" s="105">
        <f>SUM(F34+F37+F38+F41+F42)</f>
        <v>10837</v>
      </c>
      <c r="G32" s="105">
        <f>SUM(G34+G37+G38+G41+G42)</f>
        <v>8433</v>
      </c>
      <c r="H32" s="105">
        <f>SUM(H34+H37+H38+H41+H42)</f>
        <v>10246</v>
      </c>
      <c r="I32" s="372">
        <v>308160</v>
      </c>
      <c r="J32" s="373">
        <v>14132600</v>
      </c>
      <c r="K32" s="374"/>
      <c r="L32" s="374"/>
      <c r="M32" s="374"/>
      <c r="N32" s="375">
        <f>SUM(I32:M32)</f>
        <v>14440760</v>
      </c>
      <c r="O32" s="376">
        <v>14440760</v>
      </c>
      <c r="P32" s="376">
        <v>14440760</v>
      </c>
      <c r="Q32" s="376">
        <v>14440760</v>
      </c>
      <c r="R32" s="376">
        <v>14440760</v>
      </c>
    </row>
    <row r="33" spans="1:18" s="4" customFormat="1" ht="21.75" customHeight="1">
      <c r="A33" s="117"/>
      <c r="B33" s="288"/>
      <c r="C33" s="104"/>
      <c r="D33" s="105"/>
      <c r="E33" s="105"/>
      <c r="F33" s="105"/>
      <c r="G33" s="105"/>
      <c r="H33" s="105"/>
      <c r="I33" s="377"/>
      <c r="J33" s="993" t="s">
        <v>231</v>
      </c>
      <c r="K33" s="994"/>
      <c r="L33" s="995"/>
      <c r="M33" s="378"/>
      <c r="N33" s="379"/>
      <c r="O33" s="380"/>
      <c r="P33" s="380"/>
      <c r="Q33" s="380"/>
      <c r="R33" s="380"/>
    </row>
    <row r="34" spans="1:18" s="58" customFormat="1" ht="18.75">
      <c r="A34" s="117"/>
      <c r="B34" s="288" t="s">
        <v>87</v>
      </c>
      <c r="C34" s="104" t="s">
        <v>41</v>
      </c>
      <c r="D34" s="106">
        <f>SUM(D35+D36)</f>
        <v>24914</v>
      </c>
      <c r="E34" s="107">
        <f>SUM(E35+E36)</f>
        <v>5018</v>
      </c>
      <c r="F34" s="107">
        <f>SUM(F35+F36)</f>
        <v>6944</v>
      </c>
      <c r="G34" s="107">
        <f>SUM(G35+G36)</f>
        <v>6694</v>
      </c>
      <c r="H34" s="107">
        <f>SUM(H35+H36)</f>
        <v>6258</v>
      </c>
      <c r="I34" s="381"/>
      <c r="J34" s="382"/>
      <c r="K34" s="382"/>
      <c r="L34" s="382"/>
      <c r="M34" s="382"/>
      <c r="N34" s="383"/>
      <c r="O34" s="384"/>
      <c r="P34" s="385"/>
      <c r="Q34" s="385"/>
      <c r="R34" s="385"/>
    </row>
    <row r="35" spans="1:18" s="1" customFormat="1" ht="18.75">
      <c r="A35" s="117"/>
      <c r="B35" s="113" t="s">
        <v>88</v>
      </c>
      <c r="C35" s="108" t="s">
        <v>41</v>
      </c>
      <c r="D35" s="106">
        <f>SUM(E35+F35+G35+H35)</f>
        <v>14482</v>
      </c>
      <c r="E35" s="66">
        <v>2688</v>
      </c>
      <c r="F35" s="66">
        <v>4328</v>
      </c>
      <c r="G35" s="66">
        <v>3824</v>
      </c>
      <c r="H35" s="67">
        <v>3642</v>
      </c>
      <c r="I35" s="386"/>
      <c r="J35" s="387"/>
      <c r="K35" s="388"/>
      <c r="L35" s="388"/>
      <c r="M35" s="388"/>
      <c r="N35" s="389"/>
      <c r="O35" s="390"/>
      <c r="P35" s="391"/>
      <c r="Q35" s="391"/>
      <c r="R35" s="391"/>
    </row>
    <row r="36" spans="1:18" s="1" customFormat="1" ht="22.5" customHeight="1">
      <c r="A36" s="117"/>
      <c r="B36" s="113" t="s">
        <v>89</v>
      </c>
      <c r="C36" s="108" t="s">
        <v>41</v>
      </c>
      <c r="D36" s="106">
        <f aca="true" t="shared" si="0" ref="D36:D103">SUM(E36+F36+G36+H36)</f>
        <v>10432</v>
      </c>
      <c r="E36" s="66">
        <v>2330</v>
      </c>
      <c r="F36" s="66">
        <v>2616</v>
      </c>
      <c r="G36" s="66">
        <v>2870</v>
      </c>
      <c r="H36" s="67">
        <v>2616</v>
      </c>
      <c r="I36" s="386"/>
      <c r="J36" s="387"/>
      <c r="K36" s="388"/>
      <c r="L36" s="388"/>
      <c r="M36" s="388"/>
      <c r="N36" s="389"/>
      <c r="O36" s="390"/>
      <c r="P36" s="391"/>
      <c r="Q36" s="391"/>
      <c r="R36" s="391"/>
    </row>
    <row r="37" spans="1:18" s="1" customFormat="1" ht="18.75">
      <c r="A37" s="117"/>
      <c r="B37" s="298" t="s">
        <v>90</v>
      </c>
      <c r="C37" s="299" t="s">
        <v>42</v>
      </c>
      <c r="D37" s="300">
        <f t="shared" si="0"/>
        <v>460</v>
      </c>
      <c r="E37" s="119">
        <v>265</v>
      </c>
      <c r="F37" s="119">
        <v>85</v>
      </c>
      <c r="G37" s="119">
        <v>80</v>
      </c>
      <c r="H37" s="120">
        <v>30</v>
      </c>
      <c r="I37" s="392"/>
      <c r="J37" s="393"/>
      <c r="K37" s="394"/>
      <c r="L37" s="395"/>
      <c r="M37" s="394"/>
      <c r="N37" s="396"/>
      <c r="O37" s="397"/>
      <c r="P37" s="398"/>
      <c r="Q37" s="398"/>
      <c r="R37" s="398"/>
    </row>
    <row r="38" spans="1:18" s="1" customFormat="1" ht="21.75" customHeight="1">
      <c r="A38" s="301"/>
      <c r="B38" s="302" t="s">
        <v>91</v>
      </c>
      <c r="C38" s="303" t="s">
        <v>43</v>
      </c>
      <c r="D38" s="304">
        <f t="shared" si="0"/>
        <v>9992</v>
      </c>
      <c r="E38" s="305">
        <f>SUM(E39+E40)</f>
        <v>1370</v>
      </c>
      <c r="F38" s="305">
        <f>SUM(F39+F40)</f>
        <v>3561</v>
      </c>
      <c r="G38" s="305">
        <f>SUM(G39+G40)</f>
        <v>1340</v>
      </c>
      <c r="H38" s="305">
        <f>SUM(H39+H40)</f>
        <v>3721</v>
      </c>
      <c r="I38" s="399"/>
      <c r="J38" s="400"/>
      <c r="K38" s="401"/>
      <c r="L38" s="402"/>
      <c r="M38" s="401"/>
      <c r="N38" s="403"/>
      <c r="O38" s="404"/>
      <c r="P38" s="405"/>
      <c r="Q38" s="405"/>
      <c r="R38" s="405"/>
    </row>
    <row r="39" spans="1:18" ht="21">
      <c r="A39" s="117"/>
      <c r="B39" s="113" t="s">
        <v>92</v>
      </c>
      <c r="C39" s="108" t="s">
        <v>43</v>
      </c>
      <c r="D39" s="106">
        <f t="shared" si="0"/>
        <v>5240</v>
      </c>
      <c r="E39" s="66">
        <v>1370</v>
      </c>
      <c r="F39" s="66">
        <v>1340</v>
      </c>
      <c r="G39" s="66">
        <v>1340</v>
      </c>
      <c r="H39" s="67">
        <v>1190</v>
      </c>
      <c r="I39" s="406"/>
      <c r="J39" s="407"/>
      <c r="K39" s="407"/>
      <c r="L39" s="407"/>
      <c r="M39" s="407"/>
      <c r="N39" s="408"/>
      <c r="O39" s="409"/>
      <c r="P39" s="410"/>
      <c r="Q39" s="410"/>
      <c r="R39" s="410"/>
    </row>
    <row r="40" spans="1:18" ht="21">
      <c r="A40" s="117"/>
      <c r="B40" s="113" t="s">
        <v>89</v>
      </c>
      <c r="C40" s="108" t="s">
        <v>43</v>
      </c>
      <c r="D40" s="106">
        <f t="shared" si="0"/>
        <v>4752</v>
      </c>
      <c r="E40" s="73">
        <v>0</v>
      </c>
      <c r="F40" s="73">
        <v>2221</v>
      </c>
      <c r="G40" s="73">
        <v>0</v>
      </c>
      <c r="H40" s="109">
        <v>2531</v>
      </c>
      <c r="I40" s="406"/>
      <c r="J40" s="411"/>
      <c r="K40" s="407"/>
      <c r="L40" s="407"/>
      <c r="M40" s="407"/>
      <c r="N40" s="408"/>
      <c r="O40" s="409"/>
      <c r="P40" s="410"/>
      <c r="Q40" s="410"/>
      <c r="R40" s="410"/>
    </row>
    <row r="41" spans="1:18" ht="21">
      <c r="A41" s="117"/>
      <c r="B41" s="113" t="s">
        <v>93</v>
      </c>
      <c r="C41" s="108" t="s">
        <v>44</v>
      </c>
      <c r="D41" s="106">
        <f>SUM(E41+F41+G41+H41)</f>
        <v>462</v>
      </c>
      <c r="E41" s="66">
        <v>29</v>
      </c>
      <c r="F41" s="66">
        <v>122</v>
      </c>
      <c r="G41" s="66">
        <v>189</v>
      </c>
      <c r="H41" s="67">
        <v>122</v>
      </c>
      <c r="I41" s="406"/>
      <c r="J41" s="407"/>
      <c r="K41" s="407"/>
      <c r="L41" s="407"/>
      <c r="M41" s="407"/>
      <c r="N41" s="408"/>
      <c r="O41" s="409"/>
      <c r="P41" s="410"/>
      <c r="Q41" s="410"/>
      <c r="R41" s="410"/>
    </row>
    <row r="42" spans="1:18" ht="36.75" customHeight="1">
      <c r="A42" s="117"/>
      <c r="B42" s="113" t="s">
        <v>94</v>
      </c>
      <c r="C42" s="108" t="s">
        <v>45</v>
      </c>
      <c r="D42" s="106">
        <f t="shared" si="0"/>
        <v>500</v>
      </c>
      <c r="E42" s="66">
        <v>130</v>
      </c>
      <c r="F42" s="73">
        <v>125</v>
      </c>
      <c r="G42" s="66">
        <v>130</v>
      </c>
      <c r="H42" s="109">
        <v>115</v>
      </c>
      <c r="I42" s="406"/>
      <c r="J42" s="407"/>
      <c r="K42" s="407"/>
      <c r="L42" s="407"/>
      <c r="M42" s="407"/>
      <c r="N42" s="408"/>
      <c r="O42" s="409"/>
      <c r="P42" s="410"/>
      <c r="Q42" s="410"/>
      <c r="R42" s="410"/>
    </row>
    <row r="43" spans="1:18" ht="21">
      <c r="A43" s="117"/>
      <c r="B43" s="113" t="s">
        <v>95</v>
      </c>
      <c r="C43" s="108" t="s">
        <v>45</v>
      </c>
      <c r="D43" s="106">
        <f t="shared" si="0"/>
        <v>110</v>
      </c>
      <c r="E43" s="66">
        <v>30</v>
      </c>
      <c r="F43" s="66">
        <v>25</v>
      </c>
      <c r="G43" s="66">
        <v>30</v>
      </c>
      <c r="H43" s="67">
        <v>25</v>
      </c>
      <c r="I43" s="406"/>
      <c r="J43" s="407"/>
      <c r="K43" s="407"/>
      <c r="L43" s="407"/>
      <c r="M43" s="407"/>
      <c r="N43" s="408"/>
      <c r="O43" s="409"/>
      <c r="P43" s="410"/>
      <c r="Q43" s="410"/>
      <c r="R43" s="410"/>
    </row>
    <row r="44" spans="1:18" ht="21">
      <c r="A44" s="117"/>
      <c r="B44" s="113" t="s">
        <v>96</v>
      </c>
      <c r="C44" s="108" t="s">
        <v>45</v>
      </c>
      <c r="D44" s="106">
        <f t="shared" si="0"/>
        <v>220</v>
      </c>
      <c r="E44" s="66">
        <v>55</v>
      </c>
      <c r="F44" s="66">
        <v>55</v>
      </c>
      <c r="G44" s="66">
        <v>55</v>
      </c>
      <c r="H44" s="66">
        <v>55</v>
      </c>
      <c r="I44" s="406"/>
      <c r="J44" s="407"/>
      <c r="K44" s="407"/>
      <c r="L44" s="407"/>
      <c r="M44" s="407"/>
      <c r="N44" s="408"/>
      <c r="O44" s="409"/>
      <c r="P44" s="410"/>
      <c r="Q44" s="410"/>
      <c r="R44" s="410"/>
    </row>
    <row r="45" spans="1:18" ht="20.25" customHeight="1">
      <c r="A45" s="117"/>
      <c r="B45" s="113" t="s">
        <v>97</v>
      </c>
      <c r="C45" s="108" t="s">
        <v>45</v>
      </c>
      <c r="D45" s="106">
        <f t="shared" si="0"/>
        <v>150</v>
      </c>
      <c r="E45" s="66">
        <v>40</v>
      </c>
      <c r="F45" s="66">
        <v>40</v>
      </c>
      <c r="G45" s="66">
        <v>40</v>
      </c>
      <c r="H45" s="67">
        <v>30</v>
      </c>
      <c r="I45" s="406"/>
      <c r="J45" s="407"/>
      <c r="K45" s="407"/>
      <c r="L45" s="407"/>
      <c r="M45" s="407"/>
      <c r="N45" s="408"/>
      <c r="O45" s="409"/>
      <c r="P45" s="410"/>
      <c r="Q45" s="410"/>
      <c r="R45" s="410"/>
    </row>
    <row r="46" spans="1:18" ht="20.25" customHeight="1">
      <c r="A46" s="117"/>
      <c r="B46" s="113" t="s">
        <v>98</v>
      </c>
      <c r="C46" s="108" t="s">
        <v>45</v>
      </c>
      <c r="D46" s="106">
        <f t="shared" si="0"/>
        <v>20</v>
      </c>
      <c r="E46" s="66">
        <v>5</v>
      </c>
      <c r="F46" s="66">
        <v>5</v>
      </c>
      <c r="G46" s="66">
        <v>5</v>
      </c>
      <c r="H46" s="67">
        <v>5</v>
      </c>
      <c r="I46" s="406"/>
      <c r="J46" s="407"/>
      <c r="K46" s="407"/>
      <c r="L46" s="407"/>
      <c r="M46" s="407"/>
      <c r="N46" s="408"/>
      <c r="O46" s="409"/>
      <c r="P46" s="410"/>
      <c r="Q46" s="410"/>
      <c r="R46" s="410"/>
    </row>
    <row r="47" spans="1:18" ht="20.25" customHeight="1">
      <c r="A47" s="117"/>
      <c r="B47" s="113" t="s">
        <v>243</v>
      </c>
      <c r="C47" s="108"/>
      <c r="D47" s="106"/>
      <c r="E47" s="66"/>
      <c r="F47" s="66"/>
      <c r="G47" s="66"/>
      <c r="H47" s="67"/>
      <c r="I47" s="412">
        <v>93720</v>
      </c>
      <c r="J47" s="413">
        <v>256875</v>
      </c>
      <c r="K47" s="413">
        <v>20000</v>
      </c>
      <c r="L47" s="413"/>
      <c r="M47" s="413"/>
      <c r="N47" s="414">
        <f>SUM(I47:M47)</f>
        <v>370595</v>
      </c>
      <c r="O47" s="415">
        <v>350595</v>
      </c>
      <c r="P47" s="415">
        <v>350595</v>
      </c>
      <c r="Q47" s="415">
        <v>350595</v>
      </c>
      <c r="R47" s="415">
        <v>350595</v>
      </c>
    </row>
    <row r="48" spans="1:18" ht="20.25" customHeight="1">
      <c r="A48" s="117"/>
      <c r="B48" s="113" t="s">
        <v>99</v>
      </c>
      <c r="C48" s="108" t="s">
        <v>46</v>
      </c>
      <c r="D48" s="106">
        <f t="shared" si="0"/>
        <v>8622</v>
      </c>
      <c r="E48" s="66">
        <f>SUM(E49+E52+E57)</f>
        <v>2430</v>
      </c>
      <c r="F48" s="66">
        <f>SUM(F49+F52+F57)</f>
        <v>2440</v>
      </c>
      <c r="G48" s="66">
        <f>SUM(G49+G52+G57)</f>
        <v>1965</v>
      </c>
      <c r="H48" s="66">
        <f>SUM(H49+H52+H57)</f>
        <v>1787</v>
      </c>
      <c r="I48" s="406"/>
      <c r="J48" s="416" t="s">
        <v>210</v>
      </c>
      <c r="K48" s="417"/>
      <c r="L48" s="407"/>
      <c r="M48" s="407"/>
      <c r="N48" s="408"/>
      <c r="O48" s="409"/>
      <c r="P48" s="410"/>
      <c r="Q48" s="410"/>
      <c r="R48" s="410"/>
    </row>
    <row r="49" spans="1:18" ht="39.75" customHeight="1">
      <c r="A49" s="117"/>
      <c r="B49" s="113" t="s">
        <v>100</v>
      </c>
      <c r="C49" s="108" t="s">
        <v>46</v>
      </c>
      <c r="D49" s="106">
        <f t="shared" si="0"/>
        <v>6192</v>
      </c>
      <c r="E49" s="66">
        <f>SUM(E50+E51)</f>
        <v>1820</v>
      </c>
      <c r="F49" s="66">
        <f>SUM(F50+F51)</f>
        <v>1835</v>
      </c>
      <c r="G49" s="66">
        <f>SUM(G50+G51)</f>
        <v>1350</v>
      </c>
      <c r="H49" s="66">
        <f>SUM(H50+H51)</f>
        <v>1187</v>
      </c>
      <c r="I49" s="406"/>
      <c r="J49" s="407"/>
      <c r="K49" s="407"/>
      <c r="L49" s="407"/>
      <c r="M49" s="407"/>
      <c r="N49" s="408"/>
      <c r="O49" s="409"/>
      <c r="P49" s="410"/>
      <c r="Q49" s="410"/>
      <c r="R49" s="410"/>
    </row>
    <row r="50" spans="1:18" ht="18.75" customHeight="1">
      <c r="A50" s="117"/>
      <c r="B50" s="113" t="s">
        <v>101</v>
      </c>
      <c r="C50" s="108" t="s">
        <v>46</v>
      </c>
      <c r="D50" s="106">
        <f t="shared" si="0"/>
        <v>100</v>
      </c>
      <c r="E50" s="66">
        <v>25</v>
      </c>
      <c r="F50" s="66">
        <v>25</v>
      </c>
      <c r="G50" s="66">
        <v>25</v>
      </c>
      <c r="H50" s="67">
        <v>25</v>
      </c>
      <c r="I50" s="406"/>
      <c r="J50" s="407"/>
      <c r="K50" s="407"/>
      <c r="L50" s="407"/>
      <c r="M50" s="407"/>
      <c r="N50" s="408"/>
      <c r="O50" s="409"/>
      <c r="P50" s="410"/>
      <c r="Q50" s="410"/>
      <c r="R50" s="410"/>
    </row>
    <row r="51" spans="1:18" ht="21">
      <c r="A51" s="117"/>
      <c r="B51" s="113" t="s">
        <v>102</v>
      </c>
      <c r="C51" s="108" t="s">
        <v>46</v>
      </c>
      <c r="D51" s="106">
        <f t="shared" si="0"/>
        <v>6092</v>
      </c>
      <c r="E51" s="66">
        <v>1795</v>
      </c>
      <c r="F51" s="66">
        <v>1810</v>
      </c>
      <c r="G51" s="66">
        <v>1325</v>
      </c>
      <c r="H51" s="67">
        <v>1162</v>
      </c>
      <c r="I51" s="406"/>
      <c r="J51" s="407"/>
      <c r="K51" s="407"/>
      <c r="L51" s="407"/>
      <c r="M51" s="407"/>
      <c r="N51" s="408"/>
      <c r="O51" s="409"/>
      <c r="P51" s="410"/>
      <c r="Q51" s="410"/>
      <c r="R51" s="410"/>
    </row>
    <row r="52" spans="1:18" ht="36">
      <c r="A52" s="117"/>
      <c r="B52" s="113" t="s">
        <v>103</v>
      </c>
      <c r="C52" s="108" t="s">
        <v>46</v>
      </c>
      <c r="D52" s="106">
        <f t="shared" si="0"/>
        <v>2280</v>
      </c>
      <c r="E52" s="66">
        <f>SUM(E53+E54)</f>
        <v>570</v>
      </c>
      <c r="F52" s="66">
        <f>SUM(F53+F54)</f>
        <v>565</v>
      </c>
      <c r="G52" s="66">
        <f>SUM(G53+G54)</f>
        <v>575</v>
      </c>
      <c r="H52" s="66">
        <f>SUM(H53+H54)</f>
        <v>570</v>
      </c>
      <c r="I52" s="406"/>
      <c r="J52" s="407"/>
      <c r="K52" s="407"/>
      <c r="L52" s="407"/>
      <c r="M52" s="407"/>
      <c r="N52" s="408"/>
      <c r="O52" s="409"/>
      <c r="P52" s="410"/>
      <c r="Q52" s="410"/>
      <c r="R52" s="410"/>
    </row>
    <row r="53" spans="1:18" ht="21">
      <c r="A53" s="117"/>
      <c r="B53" s="113" t="s">
        <v>104</v>
      </c>
      <c r="C53" s="108" t="s">
        <v>46</v>
      </c>
      <c r="D53" s="106">
        <f t="shared" si="0"/>
        <v>1600</v>
      </c>
      <c r="E53" s="66">
        <v>400</v>
      </c>
      <c r="F53" s="66">
        <v>400</v>
      </c>
      <c r="G53" s="66">
        <v>400</v>
      </c>
      <c r="H53" s="67">
        <v>400</v>
      </c>
      <c r="I53" s="406"/>
      <c r="J53" s="407"/>
      <c r="K53" s="407"/>
      <c r="L53" s="407"/>
      <c r="M53" s="407"/>
      <c r="N53" s="408"/>
      <c r="O53" s="409"/>
      <c r="P53" s="410"/>
      <c r="Q53" s="410"/>
      <c r="R53" s="410"/>
    </row>
    <row r="54" spans="1:18" ht="21">
      <c r="A54" s="117"/>
      <c r="B54" s="113" t="s">
        <v>105</v>
      </c>
      <c r="C54" s="108" t="s">
        <v>46</v>
      </c>
      <c r="D54" s="106">
        <f t="shared" si="0"/>
        <v>680</v>
      </c>
      <c r="E54" s="66">
        <v>170</v>
      </c>
      <c r="F54" s="66">
        <v>165</v>
      </c>
      <c r="G54" s="66">
        <v>175</v>
      </c>
      <c r="H54" s="67">
        <v>170</v>
      </c>
      <c r="I54" s="406"/>
      <c r="J54" s="407"/>
      <c r="K54" s="407"/>
      <c r="L54" s="407"/>
      <c r="M54" s="407"/>
      <c r="N54" s="418"/>
      <c r="O54" s="409"/>
      <c r="P54" s="410"/>
      <c r="Q54" s="410"/>
      <c r="R54" s="410"/>
    </row>
    <row r="55" spans="1:18" ht="21">
      <c r="A55" s="117"/>
      <c r="B55" s="113" t="s">
        <v>106</v>
      </c>
      <c r="C55" s="108" t="s">
        <v>46</v>
      </c>
      <c r="D55" s="106">
        <f t="shared" si="0"/>
        <v>80</v>
      </c>
      <c r="E55" s="66">
        <v>20</v>
      </c>
      <c r="F55" s="66">
        <v>15</v>
      </c>
      <c r="G55" s="66">
        <v>25</v>
      </c>
      <c r="H55" s="67">
        <v>20</v>
      </c>
      <c r="I55" s="406"/>
      <c r="J55" s="407"/>
      <c r="K55" s="407"/>
      <c r="L55" s="407"/>
      <c r="M55" s="407"/>
      <c r="N55" s="408"/>
      <c r="O55" s="409"/>
      <c r="P55" s="410"/>
      <c r="Q55" s="410"/>
      <c r="R55" s="410"/>
    </row>
    <row r="56" spans="1:18" ht="21">
      <c r="A56" s="117"/>
      <c r="B56" s="113" t="s">
        <v>107</v>
      </c>
      <c r="C56" s="108" t="s">
        <v>46</v>
      </c>
      <c r="D56" s="106">
        <f t="shared" si="0"/>
        <v>600</v>
      </c>
      <c r="E56" s="66">
        <v>150</v>
      </c>
      <c r="F56" s="66">
        <v>150</v>
      </c>
      <c r="G56" s="66">
        <v>150</v>
      </c>
      <c r="H56" s="66">
        <v>150</v>
      </c>
      <c r="I56" s="406"/>
      <c r="J56" s="407"/>
      <c r="K56" s="407"/>
      <c r="L56" s="407"/>
      <c r="M56" s="407"/>
      <c r="N56" s="408"/>
      <c r="O56" s="409"/>
      <c r="P56" s="410"/>
      <c r="Q56" s="410"/>
      <c r="R56" s="410"/>
    </row>
    <row r="57" spans="1:18" ht="21">
      <c r="A57" s="117"/>
      <c r="B57" s="113" t="s">
        <v>108</v>
      </c>
      <c r="C57" s="108" t="s">
        <v>46</v>
      </c>
      <c r="D57" s="106">
        <f t="shared" si="0"/>
        <v>150</v>
      </c>
      <c r="E57" s="66">
        <v>40</v>
      </c>
      <c r="F57" s="66">
        <v>40</v>
      </c>
      <c r="G57" s="66">
        <v>40</v>
      </c>
      <c r="H57" s="67">
        <v>30</v>
      </c>
      <c r="I57" s="406"/>
      <c r="J57" s="407"/>
      <c r="K57" s="407"/>
      <c r="L57" s="407"/>
      <c r="M57" s="407"/>
      <c r="N57" s="408"/>
      <c r="O57" s="409"/>
      <c r="P57" s="410"/>
      <c r="Q57" s="410"/>
      <c r="R57" s="410"/>
    </row>
    <row r="58" spans="1:18" ht="28.5">
      <c r="A58" s="117"/>
      <c r="B58" s="113" t="s">
        <v>109</v>
      </c>
      <c r="C58" s="537" t="s">
        <v>244</v>
      </c>
      <c r="D58" s="106">
        <v>39338</v>
      </c>
      <c r="E58" s="66">
        <v>9422</v>
      </c>
      <c r="F58" s="66">
        <v>11642</v>
      </c>
      <c r="G58" s="66">
        <v>8289</v>
      </c>
      <c r="H58" s="67">
        <v>9985</v>
      </c>
      <c r="I58" s="406"/>
      <c r="J58" s="407"/>
      <c r="K58" s="407"/>
      <c r="L58" s="407"/>
      <c r="M58" s="407"/>
      <c r="N58" s="408"/>
      <c r="O58" s="409"/>
      <c r="P58" s="410"/>
      <c r="Q58" s="410"/>
      <c r="R58" s="410"/>
    </row>
    <row r="59" spans="1:18" ht="21">
      <c r="A59" s="117"/>
      <c r="B59" s="113" t="s">
        <v>110</v>
      </c>
      <c r="C59" s="108" t="s">
        <v>41</v>
      </c>
      <c r="D59" s="106">
        <f t="shared" si="0"/>
        <v>22624</v>
      </c>
      <c r="E59" s="66">
        <f>SUM(E60+E61)</f>
        <v>5897</v>
      </c>
      <c r="F59" s="66">
        <f>SUM(F60+F61)</f>
        <v>6186</v>
      </c>
      <c r="G59" s="66">
        <f>SUM(G60+G61)</f>
        <v>5397</v>
      </c>
      <c r="H59" s="66">
        <f>SUM(H60+H61)</f>
        <v>5144</v>
      </c>
      <c r="I59" s="406"/>
      <c r="J59" s="407"/>
      <c r="K59" s="407"/>
      <c r="L59" s="407"/>
      <c r="M59" s="407"/>
      <c r="N59" s="408"/>
      <c r="O59" s="409"/>
      <c r="P59" s="410"/>
      <c r="Q59" s="410"/>
      <c r="R59" s="410"/>
    </row>
    <row r="60" spans="1:18" ht="22.5" customHeight="1">
      <c r="A60" s="117"/>
      <c r="B60" s="113" t="s">
        <v>111</v>
      </c>
      <c r="C60" s="108" t="s">
        <v>41</v>
      </c>
      <c r="D60" s="106">
        <f t="shared" si="0"/>
        <v>12192</v>
      </c>
      <c r="E60" s="66">
        <v>3567</v>
      </c>
      <c r="F60" s="66">
        <v>3570</v>
      </c>
      <c r="G60" s="66">
        <v>2527</v>
      </c>
      <c r="H60" s="67">
        <v>2528</v>
      </c>
      <c r="I60" s="406"/>
      <c r="J60" s="407"/>
      <c r="K60" s="407"/>
      <c r="L60" s="407"/>
      <c r="M60" s="407"/>
      <c r="N60" s="408"/>
      <c r="O60" s="409"/>
      <c r="P60" s="410"/>
      <c r="Q60" s="410"/>
      <c r="R60" s="410"/>
    </row>
    <row r="61" spans="1:18" ht="21">
      <c r="A61" s="117"/>
      <c r="B61" s="113" t="s">
        <v>112</v>
      </c>
      <c r="C61" s="108" t="s">
        <v>41</v>
      </c>
      <c r="D61" s="106">
        <f t="shared" si="0"/>
        <v>10432</v>
      </c>
      <c r="E61" s="66">
        <v>2330</v>
      </c>
      <c r="F61" s="66">
        <v>2616</v>
      </c>
      <c r="G61" s="66">
        <v>2870</v>
      </c>
      <c r="H61" s="67">
        <v>2616</v>
      </c>
      <c r="I61" s="406"/>
      <c r="J61" s="407"/>
      <c r="K61" s="407"/>
      <c r="L61" s="407"/>
      <c r="M61" s="407"/>
      <c r="N61" s="408"/>
      <c r="O61" s="409"/>
      <c r="P61" s="410"/>
      <c r="Q61" s="410"/>
      <c r="R61" s="410"/>
    </row>
    <row r="62" spans="1:18" ht="21.75" customHeight="1">
      <c r="A62" s="117"/>
      <c r="B62" s="113" t="s">
        <v>113</v>
      </c>
      <c r="C62" s="108" t="s">
        <v>41</v>
      </c>
      <c r="D62" s="106">
        <f t="shared" si="0"/>
        <v>6000</v>
      </c>
      <c r="E62" s="110">
        <v>2000</v>
      </c>
      <c r="F62" s="110">
        <v>1700</v>
      </c>
      <c r="G62" s="110">
        <v>1300</v>
      </c>
      <c r="H62" s="111">
        <v>1000</v>
      </c>
      <c r="I62" s="406"/>
      <c r="J62" s="407"/>
      <c r="K62" s="407"/>
      <c r="L62" s="407"/>
      <c r="M62" s="407"/>
      <c r="N62" s="408"/>
      <c r="O62" s="409"/>
      <c r="P62" s="410"/>
      <c r="Q62" s="410"/>
      <c r="R62" s="410"/>
    </row>
    <row r="63" spans="1:18" ht="21">
      <c r="A63" s="117"/>
      <c r="B63" s="113" t="s">
        <v>114</v>
      </c>
      <c r="C63" s="108" t="s">
        <v>43</v>
      </c>
      <c r="D63" s="106">
        <f t="shared" si="0"/>
        <v>9992</v>
      </c>
      <c r="E63" s="66">
        <f>SUM(E64+E65)</f>
        <v>1370</v>
      </c>
      <c r="F63" s="66">
        <f>SUM(F64+F65)</f>
        <v>3571</v>
      </c>
      <c r="G63" s="66">
        <f>SUM(G64+G65)</f>
        <v>1350</v>
      </c>
      <c r="H63" s="66">
        <f>SUM(H64+H65)</f>
        <v>3701</v>
      </c>
      <c r="I63" s="406"/>
      <c r="J63" s="407"/>
      <c r="K63" s="407"/>
      <c r="L63" s="407"/>
      <c r="M63" s="407"/>
      <c r="N63" s="408"/>
      <c r="O63" s="409"/>
      <c r="P63" s="410"/>
      <c r="Q63" s="410"/>
      <c r="R63" s="410"/>
    </row>
    <row r="64" spans="1:18" ht="21">
      <c r="A64" s="117"/>
      <c r="B64" s="113" t="s">
        <v>115</v>
      </c>
      <c r="C64" s="108" t="s">
        <v>43</v>
      </c>
      <c r="D64" s="106">
        <f t="shared" si="0"/>
        <v>5240</v>
      </c>
      <c r="E64" s="66">
        <v>1370</v>
      </c>
      <c r="F64" s="66">
        <v>1350</v>
      </c>
      <c r="G64" s="66">
        <v>1350</v>
      </c>
      <c r="H64" s="67">
        <v>1170</v>
      </c>
      <c r="I64" s="406"/>
      <c r="J64" s="407"/>
      <c r="K64" s="407"/>
      <c r="L64" s="407"/>
      <c r="M64" s="407"/>
      <c r="N64" s="408"/>
      <c r="O64" s="409"/>
      <c r="P64" s="410"/>
      <c r="Q64" s="410"/>
      <c r="R64" s="410"/>
    </row>
    <row r="65" spans="1:18" ht="21">
      <c r="A65" s="117"/>
      <c r="B65" s="113" t="s">
        <v>116</v>
      </c>
      <c r="C65" s="108" t="s">
        <v>43</v>
      </c>
      <c r="D65" s="106">
        <f t="shared" si="0"/>
        <v>4752</v>
      </c>
      <c r="E65" s="73">
        <v>0</v>
      </c>
      <c r="F65" s="73">
        <v>2221</v>
      </c>
      <c r="G65" s="73">
        <v>0</v>
      </c>
      <c r="H65" s="109">
        <v>2531</v>
      </c>
      <c r="I65" s="406"/>
      <c r="J65" s="407"/>
      <c r="K65" s="407"/>
      <c r="L65" s="407"/>
      <c r="M65" s="407"/>
      <c r="N65" s="408"/>
      <c r="O65" s="409"/>
      <c r="P65" s="410"/>
      <c r="Q65" s="410"/>
      <c r="R65" s="410"/>
    </row>
    <row r="66" spans="1:18" ht="21">
      <c r="A66" s="117"/>
      <c r="B66" s="113" t="s">
        <v>227</v>
      </c>
      <c r="C66" s="108" t="s">
        <v>226</v>
      </c>
      <c r="D66" s="106">
        <f t="shared" si="0"/>
        <v>462</v>
      </c>
      <c r="E66" s="66">
        <v>85</v>
      </c>
      <c r="F66" s="66">
        <v>120</v>
      </c>
      <c r="G66" s="66">
        <v>172</v>
      </c>
      <c r="H66" s="67">
        <v>85</v>
      </c>
      <c r="I66" s="406"/>
      <c r="J66" s="407"/>
      <c r="K66" s="407"/>
      <c r="L66" s="407"/>
      <c r="M66" s="407"/>
      <c r="N66" s="408"/>
      <c r="O66" s="409"/>
      <c r="P66" s="410"/>
      <c r="Q66" s="410"/>
      <c r="R66" s="410"/>
    </row>
    <row r="67" spans="1:18" ht="21">
      <c r="A67" s="117"/>
      <c r="B67" s="113" t="s">
        <v>223</v>
      </c>
      <c r="C67" s="108" t="s">
        <v>44</v>
      </c>
      <c r="D67" s="106">
        <f t="shared" si="0"/>
        <v>410</v>
      </c>
      <c r="E67" s="66">
        <v>85</v>
      </c>
      <c r="F67" s="66">
        <v>120</v>
      </c>
      <c r="G67" s="66">
        <v>120</v>
      </c>
      <c r="H67" s="67">
        <v>85</v>
      </c>
      <c r="I67" s="406"/>
      <c r="J67" s="407"/>
      <c r="K67" s="407"/>
      <c r="L67" s="407"/>
      <c r="M67" s="407"/>
      <c r="N67" s="408"/>
      <c r="O67" s="409"/>
      <c r="P67" s="410"/>
      <c r="Q67" s="410"/>
      <c r="R67" s="410"/>
    </row>
    <row r="68" spans="1:18" ht="21">
      <c r="A68" s="117"/>
      <c r="B68" s="298" t="s">
        <v>224</v>
      </c>
      <c r="C68" s="299" t="s">
        <v>225</v>
      </c>
      <c r="D68" s="300">
        <f t="shared" si="0"/>
        <v>52</v>
      </c>
      <c r="E68" s="119"/>
      <c r="F68" s="119"/>
      <c r="G68" s="119">
        <v>52</v>
      </c>
      <c r="H68" s="120"/>
      <c r="I68" s="419"/>
      <c r="J68" s="420"/>
      <c r="K68" s="420"/>
      <c r="L68" s="420"/>
      <c r="M68" s="420"/>
      <c r="N68" s="421"/>
      <c r="O68" s="422"/>
      <c r="P68" s="423"/>
      <c r="Q68" s="423"/>
      <c r="R68" s="423"/>
    </row>
    <row r="69" spans="1:18" ht="21">
      <c r="A69" s="301"/>
      <c r="B69" s="302" t="s">
        <v>117</v>
      </c>
      <c r="C69" s="303" t="s">
        <v>45</v>
      </c>
      <c r="D69" s="304">
        <f t="shared" si="0"/>
        <v>260</v>
      </c>
      <c r="E69" s="305">
        <v>70</v>
      </c>
      <c r="F69" s="305">
        <v>65</v>
      </c>
      <c r="G69" s="305">
        <v>70</v>
      </c>
      <c r="H69" s="306">
        <v>55</v>
      </c>
      <c r="I69" s="424"/>
      <c r="J69" s="425"/>
      <c r="K69" s="425"/>
      <c r="L69" s="425"/>
      <c r="M69" s="425"/>
      <c r="N69" s="426"/>
      <c r="O69" s="427"/>
      <c r="P69" s="428"/>
      <c r="Q69" s="428"/>
      <c r="R69" s="428"/>
    </row>
    <row r="70" spans="1:18" ht="21">
      <c r="A70" s="117"/>
      <c r="B70" s="113" t="s">
        <v>118</v>
      </c>
      <c r="C70" s="108" t="s">
        <v>45</v>
      </c>
      <c r="D70" s="106">
        <f t="shared" si="0"/>
        <v>110</v>
      </c>
      <c r="E70" s="66">
        <v>30</v>
      </c>
      <c r="F70" s="66">
        <v>25</v>
      </c>
      <c r="G70" s="66">
        <v>30</v>
      </c>
      <c r="H70" s="67">
        <v>25</v>
      </c>
      <c r="I70" s="406"/>
      <c r="J70" s="407"/>
      <c r="K70" s="407"/>
      <c r="L70" s="407"/>
      <c r="M70" s="407"/>
      <c r="N70" s="408"/>
      <c r="O70" s="409"/>
      <c r="P70" s="410"/>
      <c r="Q70" s="410"/>
      <c r="R70" s="410"/>
    </row>
    <row r="71" spans="1:18" ht="21">
      <c r="A71" s="117"/>
      <c r="B71" s="113" t="s">
        <v>119</v>
      </c>
      <c r="C71" s="108" t="s">
        <v>45</v>
      </c>
      <c r="D71" s="106">
        <f t="shared" si="0"/>
        <v>150</v>
      </c>
      <c r="E71" s="66">
        <v>40</v>
      </c>
      <c r="F71" s="66">
        <v>40</v>
      </c>
      <c r="G71" s="66">
        <v>40</v>
      </c>
      <c r="H71" s="67">
        <v>30</v>
      </c>
      <c r="I71" s="406"/>
      <c r="J71" s="407"/>
      <c r="K71" s="407"/>
      <c r="L71" s="407"/>
      <c r="M71" s="407"/>
      <c r="N71" s="408"/>
      <c r="O71" s="409"/>
      <c r="P71" s="410"/>
      <c r="Q71" s="410"/>
      <c r="R71" s="410"/>
    </row>
    <row r="72" spans="1:18" ht="21">
      <c r="A72" s="117"/>
      <c r="B72" s="113" t="s">
        <v>47</v>
      </c>
      <c r="C72" s="108" t="s">
        <v>48</v>
      </c>
      <c r="D72" s="106">
        <v>1510</v>
      </c>
      <c r="E72" s="66">
        <v>305</v>
      </c>
      <c r="F72" s="66">
        <v>505</v>
      </c>
      <c r="G72" s="66">
        <v>295</v>
      </c>
      <c r="H72" s="67">
        <v>405</v>
      </c>
      <c r="I72" s="412"/>
      <c r="J72" s="413">
        <v>288000</v>
      </c>
      <c r="K72" s="413"/>
      <c r="L72" s="413"/>
      <c r="M72" s="413"/>
      <c r="N72" s="414">
        <f>SUM(I72:M72)</f>
        <v>288000</v>
      </c>
      <c r="O72" s="415">
        <v>288000</v>
      </c>
      <c r="P72" s="415">
        <v>288000</v>
      </c>
      <c r="Q72" s="415">
        <v>288000</v>
      </c>
      <c r="R72" s="415">
        <v>288000</v>
      </c>
    </row>
    <row r="73" spans="1:18" ht="21">
      <c r="A73" s="117"/>
      <c r="B73" s="113" t="s">
        <v>87</v>
      </c>
      <c r="C73" s="108" t="s">
        <v>41</v>
      </c>
      <c r="D73" s="106">
        <f t="shared" si="0"/>
        <v>1000</v>
      </c>
      <c r="E73" s="66">
        <v>250</v>
      </c>
      <c r="F73" s="66">
        <v>250</v>
      </c>
      <c r="G73" s="66">
        <v>250</v>
      </c>
      <c r="H73" s="67">
        <v>250</v>
      </c>
      <c r="I73" s="406"/>
      <c r="J73" s="407" t="s">
        <v>211</v>
      </c>
      <c r="K73" s="407"/>
      <c r="L73" s="407"/>
      <c r="M73" s="407"/>
      <c r="N73" s="408"/>
      <c r="O73" s="409"/>
      <c r="P73" s="410"/>
      <c r="Q73" s="410"/>
      <c r="R73" s="410"/>
    </row>
    <row r="74" spans="1:18" ht="21">
      <c r="A74" s="117"/>
      <c r="B74" s="113" t="s">
        <v>90</v>
      </c>
      <c r="C74" s="108" t="s">
        <v>41</v>
      </c>
      <c r="D74" s="106">
        <f t="shared" si="0"/>
        <v>310</v>
      </c>
      <c r="E74" s="66">
        <v>0</v>
      </c>
      <c r="F74" s="66">
        <v>200</v>
      </c>
      <c r="G74" s="66">
        <v>0</v>
      </c>
      <c r="H74" s="67">
        <v>110</v>
      </c>
      <c r="I74" s="406"/>
      <c r="J74" s="407"/>
      <c r="K74" s="407"/>
      <c r="L74" s="407"/>
      <c r="M74" s="407"/>
      <c r="N74" s="408"/>
      <c r="O74" s="409"/>
      <c r="P74" s="410"/>
      <c r="Q74" s="410"/>
      <c r="R74" s="410"/>
    </row>
    <row r="75" spans="1:18" ht="21">
      <c r="A75" s="117"/>
      <c r="B75" s="113" t="s">
        <v>120</v>
      </c>
      <c r="C75" s="108" t="s">
        <v>48</v>
      </c>
      <c r="D75" s="106">
        <f t="shared" si="0"/>
        <v>200</v>
      </c>
      <c r="E75" s="66">
        <v>55</v>
      </c>
      <c r="F75" s="66">
        <v>55</v>
      </c>
      <c r="G75" s="66">
        <v>45</v>
      </c>
      <c r="H75" s="67">
        <v>45</v>
      </c>
      <c r="I75" s="406"/>
      <c r="J75" s="407"/>
      <c r="K75" s="407"/>
      <c r="L75" s="407"/>
      <c r="M75" s="407"/>
      <c r="N75" s="408"/>
      <c r="O75" s="409"/>
      <c r="P75" s="410"/>
      <c r="Q75" s="410"/>
      <c r="R75" s="410"/>
    </row>
    <row r="76" spans="1:18" ht="21">
      <c r="A76" s="117"/>
      <c r="B76" s="113" t="s">
        <v>121</v>
      </c>
      <c r="C76" s="108" t="s">
        <v>48</v>
      </c>
      <c r="D76" s="106">
        <f t="shared" si="0"/>
        <v>100</v>
      </c>
      <c r="E76" s="66">
        <v>30</v>
      </c>
      <c r="F76" s="66">
        <v>30</v>
      </c>
      <c r="G76" s="66">
        <v>20</v>
      </c>
      <c r="H76" s="67">
        <v>20</v>
      </c>
      <c r="I76" s="406"/>
      <c r="J76" s="407"/>
      <c r="K76" s="407"/>
      <c r="L76" s="407"/>
      <c r="M76" s="407"/>
      <c r="N76" s="408"/>
      <c r="O76" s="409"/>
      <c r="P76" s="410"/>
      <c r="Q76" s="410"/>
      <c r="R76" s="410"/>
    </row>
    <row r="77" spans="1:18" ht="21">
      <c r="A77" s="117"/>
      <c r="B77" s="113" t="s">
        <v>122</v>
      </c>
      <c r="C77" s="108" t="s">
        <v>48</v>
      </c>
      <c r="D77" s="106">
        <f t="shared" si="0"/>
        <v>100</v>
      </c>
      <c r="E77" s="66">
        <v>25</v>
      </c>
      <c r="F77" s="66">
        <v>25</v>
      </c>
      <c r="G77" s="66">
        <v>25</v>
      </c>
      <c r="H77" s="67">
        <v>25</v>
      </c>
      <c r="I77" s="406"/>
      <c r="J77" s="407"/>
      <c r="K77" s="407"/>
      <c r="L77" s="407"/>
      <c r="M77" s="407"/>
      <c r="N77" s="408"/>
      <c r="O77" s="409"/>
      <c r="P77" s="410"/>
      <c r="Q77" s="410"/>
      <c r="R77" s="410"/>
    </row>
    <row r="78" spans="1:18" ht="21">
      <c r="A78" s="117"/>
      <c r="B78" s="289" t="s">
        <v>49</v>
      </c>
      <c r="C78" s="112"/>
      <c r="D78" s="106"/>
      <c r="E78" s="66"/>
      <c r="F78" s="66"/>
      <c r="G78" s="66"/>
      <c r="H78" s="67"/>
      <c r="I78" s="406"/>
      <c r="J78" s="407"/>
      <c r="K78" s="407"/>
      <c r="L78" s="407"/>
      <c r="M78" s="407"/>
      <c r="N78" s="408"/>
      <c r="O78" s="409"/>
      <c r="P78" s="410"/>
      <c r="Q78" s="410"/>
      <c r="R78" s="410"/>
    </row>
    <row r="79" spans="1:18" ht="21">
      <c r="A79" s="117"/>
      <c r="B79" s="113" t="s">
        <v>123</v>
      </c>
      <c r="C79" s="108"/>
      <c r="D79" s="106"/>
      <c r="E79" s="66"/>
      <c r="F79" s="66"/>
      <c r="G79" s="66"/>
      <c r="H79" s="67"/>
      <c r="I79" s="412">
        <v>187440</v>
      </c>
      <c r="J79" s="413">
        <v>643445</v>
      </c>
      <c r="K79" s="413">
        <v>396000</v>
      </c>
      <c r="L79" s="413">
        <v>118750</v>
      </c>
      <c r="M79" s="413"/>
      <c r="N79" s="414">
        <f>SUM(I79:M79)</f>
        <v>1345635</v>
      </c>
      <c r="O79" s="415">
        <v>955565</v>
      </c>
      <c r="P79" s="429">
        <v>956065</v>
      </c>
      <c r="Q79" s="429">
        <v>961565</v>
      </c>
      <c r="R79" s="429">
        <v>962065</v>
      </c>
    </row>
    <row r="80" spans="1:18" ht="21">
      <c r="A80" s="117"/>
      <c r="B80" s="113" t="s">
        <v>124</v>
      </c>
      <c r="C80" s="108" t="s">
        <v>125</v>
      </c>
      <c r="D80" s="106">
        <f>SUM(E80+F80+G80+H80)</f>
        <v>416572</v>
      </c>
      <c r="E80" s="66">
        <f>SUM(E81+E82+E83+E84+E85)</f>
        <v>105518</v>
      </c>
      <c r="F80" s="66">
        <f>SUM(F81+F82+F83+F84+F85)</f>
        <v>103018</v>
      </c>
      <c r="G80" s="66">
        <f>SUM(G81+G82+G83+G84+G85)</f>
        <v>100518</v>
      </c>
      <c r="H80" s="66">
        <f>SUM(H81+H82+H83+H84+H85)</f>
        <v>107518</v>
      </c>
      <c r="I80" s="406"/>
      <c r="J80" s="407" t="s">
        <v>212</v>
      </c>
      <c r="K80" s="407"/>
      <c r="L80" s="407"/>
      <c r="M80" s="407"/>
      <c r="N80" s="408"/>
      <c r="O80" s="409"/>
      <c r="P80" s="410"/>
      <c r="Q80" s="410"/>
      <c r="R80" s="410"/>
    </row>
    <row r="81" spans="1:18" ht="21">
      <c r="A81" s="117"/>
      <c r="B81" s="113" t="s">
        <v>126</v>
      </c>
      <c r="C81" s="108" t="s">
        <v>125</v>
      </c>
      <c r="D81" s="106">
        <f t="shared" si="0"/>
        <v>274000</v>
      </c>
      <c r="E81" s="73">
        <v>68500</v>
      </c>
      <c r="F81" s="73">
        <v>68500</v>
      </c>
      <c r="G81" s="73">
        <v>68500</v>
      </c>
      <c r="H81" s="109">
        <v>68500</v>
      </c>
      <c r="I81" s="406"/>
      <c r="J81" s="407"/>
      <c r="K81" s="407"/>
      <c r="L81" s="407"/>
      <c r="M81" s="407"/>
      <c r="N81" s="408"/>
      <c r="O81" s="409"/>
      <c r="P81" s="410"/>
      <c r="Q81" s="410"/>
      <c r="R81" s="410"/>
    </row>
    <row r="82" spans="1:18" ht="21">
      <c r="A82" s="117"/>
      <c r="B82" s="113" t="s">
        <v>127</v>
      </c>
      <c r="C82" s="108" t="s">
        <v>125</v>
      </c>
      <c r="D82" s="106">
        <f t="shared" si="0"/>
        <v>141000</v>
      </c>
      <c r="E82" s="66">
        <v>37000</v>
      </c>
      <c r="F82" s="66">
        <v>33000</v>
      </c>
      <c r="G82" s="66">
        <v>32000</v>
      </c>
      <c r="H82" s="67">
        <v>39000</v>
      </c>
      <c r="I82" s="406"/>
      <c r="J82" s="407"/>
      <c r="K82" s="407"/>
      <c r="L82" s="407"/>
      <c r="M82" s="407"/>
      <c r="N82" s="408"/>
      <c r="O82" s="409"/>
      <c r="P82" s="410"/>
      <c r="Q82" s="410"/>
      <c r="R82" s="410"/>
    </row>
    <row r="83" spans="1:18" ht="21">
      <c r="A83" s="117"/>
      <c r="B83" s="113" t="s">
        <v>128</v>
      </c>
      <c r="C83" s="108" t="s">
        <v>125</v>
      </c>
      <c r="D83" s="106">
        <f t="shared" si="0"/>
        <v>60</v>
      </c>
      <c r="E83" s="66">
        <v>15</v>
      </c>
      <c r="F83" s="66">
        <v>15</v>
      </c>
      <c r="G83" s="66">
        <v>15</v>
      </c>
      <c r="H83" s="66">
        <v>15</v>
      </c>
      <c r="I83" s="406"/>
      <c r="J83" s="407"/>
      <c r="K83" s="407"/>
      <c r="L83" s="407"/>
      <c r="M83" s="407"/>
      <c r="N83" s="418"/>
      <c r="O83" s="409"/>
      <c r="P83" s="409"/>
      <c r="Q83" s="409"/>
      <c r="R83" s="409"/>
    </row>
    <row r="84" spans="1:18" ht="21">
      <c r="A84" s="117"/>
      <c r="B84" s="113" t="s">
        <v>222</v>
      </c>
      <c r="C84" s="108" t="s">
        <v>125</v>
      </c>
      <c r="D84" s="106">
        <f t="shared" si="0"/>
        <v>12</v>
      </c>
      <c r="E84" s="66">
        <v>3</v>
      </c>
      <c r="F84" s="66">
        <v>3</v>
      </c>
      <c r="G84" s="66">
        <v>3</v>
      </c>
      <c r="H84" s="67">
        <v>3</v>
      </c>
      <c r="I84" s="406"/>
      <c r="J84" s="407"/>
      <c r="K84" s="407"/>
      <c r="L84" s="407"/>
      <c r="M84" s="407"/>
      <c r="N84" s="418"/>
      <c r="O84" s="409"/>
      <c r="P84" s="409"/>
      <c r="Q84" s="409"/>
      <c r="R84" s="409"/>
    </row>
    <row r="85" spans="1:18" ht="21">
      <c r="A85" s="117"/>
      <c r="B85" s="113" t="s">
        <v>228</v>
      </c>
      <c r="C85" s="108" t="s">
        <v>125</v>
      </c>
      <c r="D85" s="106">
        <f t="shared" si="0"/>
        <v>1500</v>
      </c>
      <c r="E85" s="66"/>
      <c r="F85" s="66">
        <v>1500</v>
      </c>
      <c r="G85" s="66"/>
      <c r="H85" s="67"/>
      <c r="I85" s="406"/>
      <c r="J85" s="407"/>
      <c r="K85" s="407"/>
      <c r="L85" s="407"/>
      <c r="M85" s="407"/>
      <c r="N85" s="418"/>
      <c r="O85" s="409"/>
      <c r="P85" s="409"/>
      <c r="Q85" s="409"/>
      <c r="R85" s="409"/>
    </row>
    <row r="86" spans="1:18" ht="21">
      <c r="A86" s="117"/>
      <c r="B86" s="113" t="s">
        <v>129</v>
      </c>
      <c r="C86" s="108" t="s">
        <v>46</v>
      </c>
      <c r="D86" s="106">
        <f t="shared" si="0"/>
        <v>2300</v>
      </c>
      <c r="E86" s="66">
        <v>40</v>
      </c>
      <c r="F86" s="66">
        <v>10</v>
      </c>
      <c r="G86" s="66">
        <v>2230</v>
      </c>
      <c r="H86" s="67">
        <v>20</v>
      </c>
      <c r="I86" s="406"/>
      <c r="J86" s="407"/>
      <c r="K86" s="407"/>
      <c r="L86" s="407"/>
      <c r="M86" s="407"/>
      <c r="N86" s="418"/>
      <c r="O86" s="409"/>
      <c r="P86" s="410"/>
      <c r="Q86" s="410"/>
      <c r="R86" s="410"/>
    </row>
    <row r="87" spans="1:18" ht="21">
      <c r="A87" s="117"/>
      <c r="B87" s="113" t="s">
        <v>130</v>
      </c>
      <c r="C87" s="108" t="s">
        <v>50</v>
      </c>
      <c r="D87" s="106">
        <f t="shared" si="0"/>
        <v>140050</v>
      </c>
      <c r="E87" s="66">
        <f>SUM(E88+E89)</f>
        <v>38015</v>
      </c>
      <c r="F87" s="66">
        <f>SUM(F88+F89)</f>
        <v>32015</v>
      </c>
      <c r="G87" s="66">
        <f>SUM(G88+G89)</f>
        <v>34010</v>
      </c>
      <c r="H87" s="66">
        <f>SUM(H88+H89)</f>
        <v>36010</v>
      </c>
      <c r="I87" s="406"/>
      <c r="J87" s="407"/>
      <c r="K87" s="407"/>
      <c r="L87" s="407"/>
      <c r="M87" s="407"/>
      <c r="N87" s="418"/>
      <c r="O87" s="430"/>
      <c r="P87" s="422"/>
      <c r="Q87" s="422"/>
      <c r="R87" s="422"/>
    </row>
    <row r="88" spans="1:18" ht="21">
      <c r="A88" s="117"/>
      <c r="B88" s="113" t="s">
        <v>131</v>
      </c>
      <c r="C88" s="108" t="s">
        <v>50</v>
      </c>
      <c r="D88" s="106">
        <f t="shared" si="0"/>
        <v>140000</v>
      </c>
      <c r="E88" s="66">
        <v>38000</v>
      </c>
      <c r="F88" s="66">
        <v>32000</v>
      </c>
      <c r="G88" s="66">
        <v>34000</v>
      </c>
      <c r="H88" s="67">
        <v>36000</v>
      </c>
      <c r="I88" s="406"/>
      <c r="J88" s="407"/>
      <c r="K88" s="407"/>
      <c r="L88" s="407"/>
      <c r="M88" s="407"/>
      <c r="N88" s="418"/>
      <c r="O88" s="431"/>
      <c r="P88" s="432"/>
      <c r="Q88" s="432"/>
      <c r="R88" s="432"/>
    </row>
    <row r="89" spans="1:18" ht="21">
      <c r="A89" s="117"/>
      <c r="B89" s="113" t="s">
        <v>132</v>
      </c>
      <c r="C89" s="108" t="s">
        <v>50</v>
      </c>
      <c r="D89" s="106">
        <f t="shared" si="0"/>
        <v>50</v>
      </c>
      <c r="E89" s="66">
        <v>15</v>
      </c>
      <c r="F89" s="66">
        <v>15</v>
      </c>
      <c r="G89" s="66">
        <v>10</v>
      </c>
      <c r="H89" s="66">
        <v>10</v>
      </c>
      <c r="I89" s="406"/>
      <c r="J89" s="407"/>
      <c r="K89" s="407"/>
      <c r="L89" s="407"/>
      <c r="M89" s="407"/>
      <c r="N89" s="408"/>
      <c r="O89" s="409"/>
      <c r="P89" s="410"/>
      <c r="Q89" s="410"/>
      <c r="R89" s="410"/>
    </row>
    <row r="90" spans="1:18" ht="21">
      <c r="A90" s="117"/>
      <c r="B90" s="113" t="s">
        <v>133</v>
      </c>
      <c r="C90" s="108" t="s">
        <v>51</v>
      </c>
      <c r="D90" s="106">
        <f t="shared" si="0"/>
        <v>2310</v>
      </c>
      <c r="E90" s="66">
        <f>SUM(E91+E92+E93+E94)</f>
        <v>578</v>
      </c>
      <c r="F90" s="66">
        <f>SUM(F91+F92+F93+F94)</f>
        <v>577</v>
      </c>
      <c r="G90" s="66">
        <f>SUM(G91+G92+G93+G94)</f>
        <v>578</v>
      </c>
      <c r="H90" s="66">
        <f>SUM(H91+H92+H93+H94)</f>
        <v>577</v>
      </c>
      <c r="I90" s="406"/>
      <c r="J90" s="407"/>
      <c r="K90" s="407"/>
      <c r="L90" s="407"/>
      <c r="M90" s="407"/>
      <c r="N90" s="418"/>
      <c r="O90" s="409"/>
      <c r="P90" s="410"/>
      <c r="Q90" s="410"/>
      <c r="R90" s="410"/>
    </row>
    <row r="91" spans="1:18" ht="21">
      <c r="A91" s="117"/>
      <c r="B91" s="113" t="s">
        <v>131</v>
      </c>
      <c r="C91" s="108" t="s">
        <v>51</v>
      </c>
      <c r="D91" s="106">
        <f t="shared" si="0"/>
        <v>2000</v>
      </c>
      <c r="E91" s="66">
        <v>500</v>
      </c>
      <c r="F91" s="66">
        <v>500</v>
      </c>
      <c r="G91" s="66">
        <v>500</v>
      </c>
      <c r="H91" s="67">
        <v>500</v>
      </c>
      <c r="I91" s="406"/>
      <c r="J91" s="407"/>
      <c r="K91" s="407"/>
      <c r="L91" s="407"/>
      <c r="M91" s="407"/>
      <c r="N91" s="418"/>
      <c r="O91" s="409"/>
      <c r="P91" s="410"/>
      <c r="Q91" s="410"/>
      <c r="R91" s="410"/>
    </row>
    <row r="92" spans="1:18" ht="21">
      <c r="A92" s="117"/>
      <c r="B92" s="113" t="s">
        <v>134</v>
      </c>
      <c r="C92" s="108" t="s">
        <v>51</v>
      </c>
      <c r="D92" s="106">
        <f t="shared" si="0"/>
        <v>20</v>
      </c>
      <c r="E92" s="73">
        <v>5</v>
      </c>
      <c r="F92" s="73">
        <v>5</v>
      </c>
      <c r="G92" s="73">
        <v>5</v>
      </c>
      <c r="H92" s="73">
        <v>5</v>
      </c>
      <c r="I92" s="406"/>
      <c r="J92" s="407"/>
      <c r="K92" s="407"/>
      <c r="L92" s="407"/>
      <c r="M92" s="407"/>
      <c r="N92" s="418"/>
      <c r="O92" s="409"/>
      <c r="P92" s="410"/>
      <c r="Q92" s="410"/>
      <c r="R92" s="410"/>
    </row>
    <row r="93" spans="1:18" ht="21">
      <c r="A93" s="117"/>
      <c r="B93" s="113" t="s">
        <v>135</v>
      </c>
      <c r="C93" s="108" t="s">
        <v>51</v>
      </c>
      <c r="D93" s="106">
        <f t="shared" si="0"/>
        <v>200</v>
      </c>
      <c r="E93" s="73">
        <v>50</v>
      </c>
      <c r="F93" s="73">
        <v>50</v>
      </c>
      <c r="G93" s="73">
        <v>50</v>
      </c>
      <c r="H93" s="73">
        <v>50</v>
      </c>
      <c r="I93" s="406"/>
      <c r="J93" s="407"/>
      <c r="K93" s="407"/>
      <c r="L93" s="407"/>
      <c r="M93" s="407"/>
      <c r="N93" s="418"/>
      <c r="O93" s="409"/>
      <c r="P93" s="410"/>
      <c r="Q93" s="410"/>
      <c r="R93" s="410"/>
    </row>
    <row r="94" spans="1:18" ht="21">
      <c r="A94" s="117"/>
      <c r="B94" s="113" t="s">
        <v>132</v>
      </c>
      <c r="C94" s="108" t="s">
        <v>51</v>
      </c>
      <c r="D94" s="106">
        <f t="shared" si="0"/>
        <v>90</v>
      </c>
      <c r="E94" s="73">
        <v>23</v>
      </c>
      <c r="F94" s="73">
        <v>22</v>
      </c>
      <c r="G94" s="73">
        <v>23</v>
      </c>
      <c r="H94" s="109">
        <v>22</v>
      </c>
      <c r="I94" s="406"/>
      <c r="J94" s="407"/>
      <c r="K94" s="407"/>
      <c r="L94" s="407"/>
      <c r="M94" s="407"/>
      <c r="N94" s="418"/>
      <c r="O94" s="409"/>
      <c r="P94" s="410"/>
      <c r="Q94" s="410"/>
      <c r="R94" s="410"/>
    </row>
    <row r="95" spans="1:18" ht="29.25" customHeight="1">
      <c r="A95" s="117"/>
      <c r="B95" s="113" t="s">
        <v>136</v>
      </c>
      <c r="C95" s="108" t="s">
        <v>221</v>
      </c>
      <c r="D95" s="106">
        <f t="shared" si="0"/>
        <v>188900</v>
      </c>
      <c r="E95" s="66">
        <f>SUM(E96+E97+E98+E99+E100)</f>
        <v>47025</v>
      </c>
      <c r="F95" s="66">
        <f>SUM(F96+F97+F98+F99+F100)</f>
        <v>46925</v>
      </c>
      <c r="G95" s="66">
        <f>SUM(G96+G97+G98+G99+G100)</f>
        <v>47625</v>
      </c>
      <c r="H95" s="66">
        <f>SUM(H96+H97+H98+H99+H100)</f>
        <v>47325</v>
      </c>
      <c r="I95" s="406"/>
      <c r="J95" s="407"/>
      <c r="K95" s="407"/>
      <c r="L95" s="407"/>
      <c r="M95" s="407"/>
      <c r="N95" s="418"/>
      <c r="O95" s="409"/>
      <c r="P95" s="410"/>
      <c r="Q95" s="410"/>
      <c r="R95" s="410"/>
    </row>
    <row r="96" spans="1:18" ht="34.5" customHeight="1">
      <c r="A96" s="117"/>
      <c r="B96" s="113" t="s">
        <v>137</v>
      </c>
      <c r="C96" s="108" t="s">
        <v>52</v>
      </c>
      <c r="D96" s="106">
        <f t="shared" si="0"/>
        <v>65000</v>
      </c>
      <c r="E96" s="66">
        <v>17000</v>
      </c>
      <c r="F96" s="66">
        <v>17000</v>
      </c>
      <c r="G96" s="66">
        <v>15500</v>
      </c>
      <c r="H96" s="67">
        <v>15500</v>
      </c>
      <c r="I96" s="406"/>
      <c r="J96" s="407"/>
      <c r="K96" s="407"/>
      <c r="L96" s="407"/>
      <c r="M96" s="407"/>
      <c r="N96" s="418"/>
      <c r="O96" s="409"/>
      <c r="P96" s="410"/>
      <c r="Q96" s="410"/>
      <c r="R96" s="410"/>
    </row>
    <row r="97" spans="1:18" ht="21">
      <c r="A97" s="117"/>
      <c r="B97" s="113" t="s">
        <v>138</v>
      </c>
      <c r="C97" s="108" t="s">
        <v>43</v>
      </c>
      <c r="D97" s="106">
        <f t="shared" si="0"/>
        <v>8000</v>
      </c>
      <c r="E97" s="66">
        <v>1800</v>
      </c>
      <c r="F97" s="66">
        <v>1700</v>
      </c>
      <c r="G97" s="66">
        <v>2400</v>
      </c>
      <c r="H97" s="67">
        <v>2100</v>
      </c>
      <c r="I97" s="406"/>
      <c r="J97" s="407"/>
      <c r="K97" s="407"/>
      <c r="L97" s="407"/>
      <c r="M97" s="407"/>
      <c r="N97" s="418"/>
      <c r="O97" s="409"/>
      <c r="P97" s="410"/>
      <c r="Q97" s="410"/>
      <c r="R97" s="410"/>
    </row>
    <row r="98" spans="1:18" ht="21">
      <c r="A98" s="117"/>
      <c r="B98" s="113" t="s">
        <v>131</v>
      </c>
      <c r="C98" s="108" t="s">
        <v>52</v>
      </c>
      <c r="D98" s="106">
        <f t="shared" si="0"/>
        <v>115000</v>
      </c>
      <c r="E98" s="66">
        <v>28000</v>
      </c>
      <c r="F98" s="66">
        <v>28000</v>
      </c>
      <c r="G98" s="66">
        <v>29500</v>
      </c>
      <c r="H98" s="67">
        <v>29500</v>
      </c>
      <c r="I98" s="406"/>
      <c r="J98" s="407"/>
      <c r="K98" s="407"/>
      <c r="L98" s="407"/>
      <c r="M98" s="407"/>
      <c r="N98" s="418"/>
      <c r="O98" s="409"/>
      <c r="P98" s="410"/>
      <c r="Q98" s="410"/>
      <c r="R98" s="410"/>
    </row>
    <row r="99" spans="1:18" ht="22.5" customHeight="1">
      <c r="A99" s="117"/>
      <c r="B99" s="113" t="s">
        <v>135</v>
      </c>
      <c r="C99" s="108" t="s">
        <v>52</v>
      </c>
      <c r="D99" s="106">
        <f t="shared" si="0"/>
        <v>700</v>
      </c>
      <c r="E99" s="66">
        <v>175</v>
      </c>
      <c r="F99" s="66">
        <v>175</v>
      </c>
      <c r="G99" s="66">
        <v>175</v>
      </c>
      <c r="H99" s="66">
        <v>175</v>
      </c>
      <c r="I99" s="406"/>
      <c r="J99" s="407"/>
      <c r="K99" s="407"/>
      <c r="L99" s="407"/>
      <c r="M99" s="407"/>
      <c r="N99" s="418"/>
      <c r="O99" s="409"/>
      <c r="P99" s="410"/>
      <c r="Q99" s="410"/>
      <c r="R99" s="410"/>
    </row>
    <row r="100" spans="1:18" ht="21">
      <c r="A100" s="117"/>
      <c r="B100" s="298" t="s">
        <v>132</v>
      </c>
      <c r="C100" s="299" t="s">
        <v>52</v>
      </c>
      <c r="D100" s="300">
        <f t="shared" si="0"/>
        <v>200</v>
      </c>
      <c r="E100" s="119">
        <v>50</v>
      </c>
      <c r="F100" s="119">
        <v>50</v>
      </c>
      <c r="G100" s="119">
        <v>50</v>
      </c>
      <c r="H100" s="119">
        <v>50</v>
      </c>
      <c r="I100" s="419"/>
      <c r="J100" s="420"/>
      <c r="K100" s="420"/>
      <c r="L100" s="420"/>
      <c r="M100" s="420"/>
      <c r="N100" s="433"/>
      <c r="O100" s="422"/>
      <c r="P100" s="423"/>
      <c r="Q100" s="423"/>
      <c r="R100" s="423"/>
    </row>
    <row r="101" spans="1:18" ht="20.25" customHeight="1">
      <c r="A101" s="301"/>
      <c r="B101" s="302" t="s">
        <v>139</v>
      </c>
      <c r="C101" s="303" t="s">
        <v>53</v>
      </c>
      <c r="D101" s="304">
        <f t="shared" si="0"/>
        <v>2000</v>
      </c>
      <c r="E101" s="305">
        <v>600</v>
      </c>
      <c r="F101" s="305">
        <v>500</v>
      </c>
      <c r="G101" s="305">
        <v>550</v>
      </c>
      <c r="H101" s="306">
        <v>350</v>
      </c>
      <c r="I101" s="424"/>
      <c r="J101" s="425"/>
      <c r="K101" s="425"/>
      <c r="L101" s="425"/>
      <c r="M101" s="425"/>
      <c r="N101" s="434"/>
      <c r="O101" s="427"/>
      <c r="P101" s="428"/>
      <c r="Q101" s="428"/>
      <c r="R101" s="428"/>
    </row>
    <row r="102" spans="1:18" ht="21">
      <c r="A102" s="117"/>
      <c r="B102" s="113" t="s">
        <v>140</v>
      </c>
      <c r="C102" s="108" t="s">
        <v>54</v>
      </c>
      <c r="D102" s="106">
        <f t="shared" si="0"/>
        <v>18500</v>
      </c>
      <c r="E102" s="66">
        <f>SUM(E103+E104)</f>
        <v>4550</v>
      </c>
      <c r="F102" s="66">
        <f>SUM(F103+F104)</f>
        <v>4650</v>
      </c>
      <c r="G102" s="66">
        <f>SUM(G103+G104)</f>
        <v>4650</v>
      </c>
      <c r="H102" s="66">
        <f>SUM(H103+H104)</f>
        <v>4650</v>
      </c>
      <c r="I102" s="406"/>
      <c r="J102" s="407"/>
      <c r="K102" s="407"/>
      <c r="L102" s="407"/>
      <c r="M102" s="407"/>
      <c r="N102" s="408"/>
      <c r="O102" s="409"/>
      <c r="P102" s="410"/>
      <c r="Q102" s="410"/>
      <c r="R102" s="410"/>
    </row>
    <row r="103" spans="1:18" ht="21">
      <c r="A103" s="117"/>
      <c r="B103" s="113" t="s">
        <v>141</v>
      </c>
      <c r="C103" s="108" t="s">
        <v>54</v>
      </c>
      <c r="D103" s="106">
        <f t="shared" si="0"/>
        <v>500</v>
      </c>
      <c r="E103" s="66">
        <v>50</v>
      </c>
      <c r="F103" s="66">
        <v>150</v>
      </c>
      <c r="G103" s="66">
        <v>150</v>
      </c>
      <c r="H103" s="67">
        <v>150</v>
      </c>
      <c r="I103" s="406"/>
      <c r="J103" s="407"/>
      <c r="K103" s="407"/>
      <c r="L103" s="407"/>
      <c r="M103" s="407"/>
      <c r="N103" s="408"/>
      <c r="O103" s="409"/>
      <c r="P103" s="410"/>
      <c r="Q103" s="410"/>
      <c r="R103" s="410"/>
    </row>
    <row r="104" spans="1:18" ht="21">
      <c r="A104" s="117"/>
      <c r="B104" s="113" t="s">
        <v>142</v>
      </c>
      <c r="C104" s="108" t="s">
        <v>54</v>
      </c>
      <c r="D104" s="106">
        <f aca="true" t="shared" si="1" ref="D104:D163">SUM(E104+F104+G104+H104)</f>
        <v>18000</v>
      </c>
      <c r="E104" s="66">
        <v>4500</v>
      </c>
      <c r="F104" s="66">
        <v>4500</v>
      </c>
      <c r="G104" s="66">
        <v>4500</v>
      </c>
      <c r="H104" s="67">
        <v>4500</v>
      </c>
      <c r="I104" s="406"/>
      <c r="J104" s="407"/>
      <c r="K104" s="407"/>
      <c r="L104" s="407"/>
      <c r="M104" s="407"/>
      <c r="N104" s="408"/>
      <c r="O104" s="409"/>
      <c r="P104" s="410"/>
      <c r="Q104" s="410"/>
      <c r="R104" s="410"/>
    </row>
    <row r="105" spans="1:18" ht="21">
      <c r="A105" s="117"/>
      <c r="B105" s="113" t="s">
        <v>143</v>
      </c>
      <c r="C105" s="108" t="s">
        <v>53</v>
      </c>
      <c r="D105" s="106">
        <f>SUM(E105+F105+G105+H105)</f>
        <v>996</v>
      </c>
      <c r="E105" s="66">
        <v>249</v>
      </c>
      <c r="F105" s="66">
        <v>249</v>
      </c>
      <c r="G105" s="66">
        <v>249</v>
      </c>
      <c r="H105" s="66">
        <v>249</v>
      </c>
      <c r="I105" s="412"/>
      <c r="J105" s="413">
        <v>2004000</v>
      </c>
      <c r="K105" s="413"/>
      <c r="L105" s="413"/>
      <c r="M105" s="413"/>
      <c r="N105" s="414">
        <f>SUM(I105:M105)</f>
        <v>2004000</v>
      </c>
      <c r="O105" s="415">
        <v>2004000</v>
      </c>
      <c r="P105" s="415">
        <v>2004000</v>
      </c>
      <c r="Q105" s="415">
        <v>2004000</v>
      </c>
      <c r="R105" s="415">
        <v>2004000</v>
      </c>
    </row>
    <row r="106" spans="1:18" ht="21">
      <c r="A106" s="117"/>
      <c r="B106" s="113" t="s">
        <v>245</v>
      </c>
      <c r="C106" s="108" t="s">
        <v>53</v>
      </c>
      <c r="D106" s="106">
        <f>SUM(E106+F106+G106+H106)</f>
        <v>972</v>
      </c>
      <c r="E106" s="66">
        <v>243</v>
      </c>
      <c r="F106" s="66">
        <v>243</v>
      </c>
      <c r="G106" s="66">
        <v>243</v>
      </c>
      <c r="H106" s="66">
        <v>243</v>
      </c>
      <c r="I106" s="406"/>
      <c r="J106" s="407" t="s">
        <v>213</v>
      </c>
      <c r="K106" s="407"/>
      <c r="L106" s="407"/>
      <c r="M106" s="407"/>
      <c r="N106" s="408"/>
      <c r="O106" s="409"/>
      <c r="P106" s="410"/>
      <c r="Q106" s="410"/>
      <c r="R106" s="410"/>
    </row>
    <row r="107" spans="1:18" ht="21">
      <c r="A107" s="117"/>
      <c r="B107" s="113" t="s">
        <v>246</v>
      </c>
      <c r="C107" s="108" t="s">
        <v>53</v>
      </c>
      <c r="D107" s="106">
        <v>24</v>
      </c>
      <c r="E107" s="66">
        <v>6</v>
      </c>
      <c r="F107" s="66">
        <v>6</v>
      </c>
      <c r="G107" s="66">
        <v>6</v>
      </c>
      <c r="H107" s="66">
        <v>6</v>
      </c>
      <c r="I107" s="406"/>
      <c r="J107" s="407"/>
      <c r="K107" s="407"/>
      <c r="L107" s="407"/>
      <c r="M107" s="407"/>
      <c r="N107" s="408"/>
      <c r="O107" s="409"/>
      <c r="P107" s="410"/>
      <c r="Q107" s="410"/>
      <c r="R107" s="410"/>
    </row>
    <row r="108" spans="1:18" ht="21">
      <c r="A108" s="117"/>
      <c r="B108" s="113" t="s">
        <v>144</v>
      </c>
      <c r="C108" s="108"/>
      <c r="D108" s="106"/>
      <c r="E108" s="66"/>
      <c r="F108" s="66"/>
      <c r="G108" s="66"/>
      <c r="H108" s="67"/>
      <c r="I108" s="406"/>
      <c r="J108" s="407"/>
      <c r="K108" s="407"/>
      <c r="L108" s="407"/>
      <c r="M108" s="407"/>
      <c r="N108" s="408"/>
      <c r="O108" s="409"/>
      <c r="P108" s="410"/>
      <c r="Q108" s="410"/>
      <c r="R108" s="410"/>
    </row>
    <row r="109" spans="1:18" ht="21">
      <c r="A109" s="117"/>
      <c r="B109" s="113" t="s">
        <v>145</v>
      </c>
      <c r="C109" s="108" t="s">
        <v>55</v>
      </c>
      <c r="D109" s="106">
        <f t="shared" si="1"/>
        <v>500</v>
      </c>
      <c r="E109" s="66">
        <v>150</v>
      </c>
      <c r="F109" s="66">
        <v>100</v>
      </c>
      <c r="G109" s="66">
        <v>100</v>
      </c>
      <c r="H109" s="67">
        <v>150</v>
      </c>
      <c r="I109" s="406"/>
      <c r="J109" s="407"/>
      <c r="K109" s="407"/>
      <c r="L109" s="407"/>
      <c r="M109" s="407"/>
      <c r="N109" s="408"/>
      <c r="O109" s="409"/>
      <c r="P109" s="410"/>
      <c r="Q109" s="410"/>
      <c r="R109" s="410"/>
    </row>
    <row r="110" spans="1:18" ht="21">
      <c r="A110" s="117"/>
      <c r="B110" s="113" t="s">
        <v>146</v>
      </c>
      <c r="C110" s="108" t="s">
        <v>55</v>
      </c>
      <c r="D110" s="106">
        <f t="shared" si="1"/>
        <v>50</v>
      </c>
      <c r="E110" s="66">
        <v>12</v>
      </c>
      <c r="F110" s="66">
        <v>10</v>
      </c>
      <c r="G110" s="66">
        <v>13</v>
      </c>
      <c r="H110" s="67">
        <v>15</v>
      </c>
      <c r="I110" s="406"/>
      <c r="J110" s="407"/>
      <c r="K110" s="407"/>
      <c r="L110" s="407"/>
      <c r="M110" s="407"/>
      <c r="N110" s="408"/>
      <c r="O110" s="409"/>
      <c r="P110" s="410"/>
      <c r="Q110" s="410"/>
      <c r="R110" s="410"/>
    </row>
    <row r="111" spans="1:18" ht="21">
      <c r="A111" s="117"/>
      <c r="B111" s="113" t="s">
        <v>56</v>
      </c>
      <c r="C111" s="108" t="s">
        <v>57</v>
      </c>
      <c r="D111" s="106">
        <f t="shared" si="1"/>
        <v>200</v>
      </c>
      <c r="E111" s="66">
        <v>20</v>
      </c>
      <c r="F111" s="66">
        <v>10</v>
      </c>
      <c r="G111" s="66">
        <v>20</v>
      </c>
      <c r="H111" s="67">
        <v>150</v>
      </c>
      <c r="I111" s="406"/>
      <c r="J111" s="407"/>
      <c r="K111" s="407"/>
      <c r="L111" s="407"/>
      <c r="M111" s="407"/>
      <c r="N111" s="408"/>
      <c r="O111" s="409"/>
      <c r="P111" s="410"/>
      <c r="Q111" s="410"/>
      <c r="R111" s="410"/>
    </row>
    <row r="112" spans="1:18" ht="21">
      <c r="A112" s="117"/>
      <c r="B112" s="113" t="s">
        <v>147</v>
      </c>
      <c r="C112" s="108" t="s">
        <v>42</v>
      </c>
      <c r="D112" s="106">
        <f t="shared" si="1"/>
        <v>62</v>
      </c>
      <c r="E112" s="66">
        <v>10</v>
      </c>
      <c r="F112" s="66">
        <v>22</v>
      </c>
      <c r="G112" s="66">
        <v>20</v>
      </c>
      <c r="H112" s="67">
        <v>10</v>
      </c>
      <c r="I112" s="406"/>
      <c r="J112" s="407"/>
      <c r="K112" s="407"/>
      <c r="L112" s="407"/>
      <c r="M112" s="407"/>
      <c r="N112" s="408"/>
      <c r="O112" s="409"/>
      <c r="P112" s="410"/>
      <c r="Q112" s="410"/>
      <c r="R112" s="410"/>
    </row>
    <row r="113" spans="1:18" ht="21">
      <c r="A113" s="117"/>
      <c r="B113" s="113" t="s">
        <v>148</v>
      </c>
      <c r="C113" s="108" t="s">
        <v>42</v>
      </c>
      <c r="D113" s="106">
        <f t="shared" si="1"/>
        <v>22</v>
      </c>
      <c r="E113" s="66">
        <v>5</v>
      </c>
      <c r="F113" s="66">
        <v>7</v>
      </c>
      <c r="G113" s="66">
        <v>5</v>
      </c>
      <c r="H113" s="67">
        <v>5</v>
      </c>
      <c r="I113" s="406"/>
      <c r="J113" s="407"/>
      <c r="K113" s="407"/>
      <c r="L113" s="407"/>
      <c r="M113" s="407"/>
      <c r="N113" s="408"/>
      <c r="O113" s="409"/>
      <c r="P113" s="410"/>
      <c r="Q113" s="410"/>
      <c r="R113" s="410"/>
    </row>
    <row r="114" spans="1:18" ht="21.75" customHeight="1">
      <c r="A114" s="117"/>
      <c r="B114" s="113" t="s">
        <v>149</v>
      </c>
      <c r="C114" s="108" t="s">
        <v>42</v>
      </c>
      <c r="D114" s="106">
        <f t="shared" si="1"/>
        <v>40</v>
      </c>
      <c r="E114" s="66">
        <v>5</v>
      </c>
      <c r="F114" s="66">
        <v>15</v>
      </c>
      <c r="G114" s="66">
        <v>15</v>
      </c>
      <c r="H114" s="67">
        <v>5</v>
      </c>
      <c r="I114" s="406"/>
      <c r="J114" s="407"/>
      <c r="K114" s="407"/>
      <c r="L114" s="407"/>
      <c r="M114" s="407"/>
      <c r="N114" s="408"/>
      <c r="O114" s="409"/>
      <c r="P114" s="410"/>
      <c r="Q114" s="410"/>
      <c r="R114" s="410"/>
    </row>
    <row r="115" spans="1:18" ht="21">
      <c r="A115" s="117"/>
      <c r="B115" s="113" t="s">
        <v>150</v>
      </c>
      <c r="C115" s="108"/>
      <c r="D115" s="106"/>
      <c r="E115" s="66"/>
      <c r="F115" s="66"/>
      <c r="G115" s="66"/>
      <c r="H115" s="67"/>
      <c r="I115" s="412"/>
      <c r="J115" s="413">
        <v>11125</v>
      </c>
      <c r="K115" s="413"/>
      <c r="L115" s="413"/>
      <c r="M115" s="413"/>
      <c r="N115" s="414">
        <f>SUM(I115:M115)</f>
        <v>11125</v>
      </c>
      <c r="O115" s="415">
        <v>11125</v>
      </c>
      <c r="P115" s="415">
        <v>11125</v>
      </c>
      <c r="Q115" s="415">
        <v>11125</v>
      </c>
      <c r="R115" s="415">
        <v>11125</v>
      </c>
    </row>
    <row r="116" spans="1:18" ht="21">
      <c r="A116" s="117"/>
      <c r="B116" s="113" t="s">
        <v>151</v>
      </c>
      <c r="C116" s="113"/>
      <c r="D116" s="106"/>
      <c r="E116" s="66"/>
      <c r="F116" s="66"/>
      <c r="G116" s="66"/>
      <c r="H116" s="67"/>
      <c r="I116" s="406"/>
      <c r="J116" s="407" t="s">
        <v>214</v>
      </c>
      <c r="K116" s="407"/>
      <c r="L116" s="407"/>
      <c r="M116" s="407"/>
      <c r="N116" s="408"/>
      <c r="O116" s="409"/>
      <c r="P116" s="410"/>
      <c r="Q116" s="410"/>
      <c r="R116" s="410"/>
    </row>
    <row r="117" spans="1:18" ht="21">
      <c r="A117" s="117"/>
      <c r="B117" s="290" t="s">
        <v>152</v>
      </c>
      <c r="C117" s="114" t="s">
        <v>28</v>
      </c>
      <c r="D117" s="106">
        <f t="shared" si="1"/>
        <v>1500</v>
      </c>
      <c r="E117" s="66">
        <v>0</v>
      </c>
      <c r="F117" s="66">
        <v>1500</v>
      </c>
      <c r="G117" s="66">
        <v>0</v>
      </c>
      <c r="H117" s="67">
        <v>0</v>
      </c>
      <c r="I117" s="406"/>
      <c r="J117" s="407"/>
      <c r="K117" s="407"/>
      <c r="L117" s="407"/>
      <c r="M117" s="407"/>
      <c r="N117" s="408"/>
      <c r="O117" s="409"/>
      <c r="P117" s="410"/>
      <c r="Q117" s="410"/>
      <c r="R117" s="410"/>
    </row>
    <row r="118" spans="1:18" ht="21">
      <c r="A118" s="117"/>
      <c r="B118" s="290" t="s">
        <v>58</v>
      </c>
      <c r="C118" s="114" t="s">
        <v>53</v>
      </c>
      <c r="D118" s="106">
        <f t="shared" si="1"/>
        <v>1</v>
      </c>
      <c r="E118" s="66">
        <v>1</v>
      </c>
      <c r="F118" s="66">
        <v>0</v>
      </c>
      <c r="G118" s="66">
        <v>0</v>
      </c>
      <c r="H118" s="67">
        <v>0</v>
      </c>
      <c r="I118" s="406"/>
      <c r="J118" s="407"/>
      <c r="K118" s="407"/>
      <c r="L118" s="407"/>
      <c r="M118" s="407"/>
      <c r="N118" s="408"/>
      <c r="O118" s="409"/>
      <c r="P118" s="410"/>
      <c r="Q118" s="410"/>
      <c r="R118" s="410"/>
    </row>
    <row r="119" spans="1:18" ht="36">
      <c r="A119" s="117"/>
      <c r="B119" s="113" t="s">
        <v>233</v>
      </c>
      <c r="C119" s="108" t="s">
        <v>53</v>
      </c>
      <c r="D119" s="106"/>
      <c r="E119" s="66"/>
      <c r="F119" s="66"/>
      <c r="G119" s="66"/>
      <c r="H119" s="67"/>
      <c r="I119" s="406"/>
      <c r="J119" s="407"/>
      <c r="K119" s="407"/>
      <c r="L119" s="407"/>
      <c r="M119" s="407"/>
      <c r="N119" s="418"/>
      <c r="O119" s="409"/>
      <c r="P119" s="410"/>
      <c r="Q119" s="410"/>
      <c r="R119" s="410"/>
    </row>
    <row r="120" spans="1:18" ht="21">
      <c r="A120" s="117"/>
      <c r="B120" s="291" t="s">
        <v>153</v>
      </c>
      <c r="C120" s="108" t="s">
        <v>53</v>
      </c>
      <c r="D120" s="106">
        <f t="shared" si="1"/>
        <v>4</v>
      </c>
      <c r="E120" s="66">
        <v>1</v>
      </c>
      <c r="F120" s="66">
        <v>1</v>
      </c>
      <c r="G120" s="66">
        <v>1</v>
      </c>
      <c r="H120" s="67">
        <v>1</v>
      </c>
      <c r="I120" s="406"/>
      <c r="J120" s="407"/>
      <c r="K120" s="407"/>
      <c r="L120" s="407"/>
      <c r="M120" s="407"/>
      <c r="N120" s="418"/>
      <c r="O120" s="409"/>
      <c r="P120" s="410"/>
      <c r="Q120" s="410"/>
      <c r="R120" s="410"/>
    </row>
    <row r="121" spans="1:18" ht="21">
      <c r="A121" s="117"/>
      <c r="B121" s="291" t="s">
        <v>154</v>
      </c>
      <c r="C121" s="108" t="s">
        <v>53</v>
      </c>
      <c r="D121" s="106">
        <f t="shared" si="1"/>
        <v>2</v>
      </c>
      <c r="E121" s="66">
        <v>0</v>
      </c>
      <c r="F121" s="66">
        <v>1</v>
      </c>
      <c r="G121" s="66">
        <v>0</v>
      </c>
      <c r="H121" s="67">
        <v>1</v>
      </c>
      <c r="I121" s="406"/>
      <c r="J121" s="407"/>
      <c r="K121" s="407"/>
      <c r="L121" s="407"/>
      <c r="M121" s="407"/>
      <c r="N121" s="418"/>
      <c r="O121" s="409"/>
      <c r="P121" s="410"/>
      <c r="Q121" s="410"/>
      <c r="R121" s="410"/>
    </row>
    <row r="122" spans="1:18" ht="21">
      <c r="A122" s="117"/>
      <c r="B122" s="291" t="s">
        <v>155</v>
      </c>
      <c r="C122" s="108" t="s">
        <v>53</v>
      </c>
      <c r="D122" s="106">
        <f t="shared" si="1"/>
        <v>1</v>
      </c>
      <c r="E122" s="66">
        <v>0</v>
      </c>
      <c r="F122" s="66">
        <v>0</v>
      </c>
      <c r="G122" s="66">
        <v>1</v>
      </c>
      <c r="H122" s="67">
        <v>0</v>
      </c>
      <c r="I122" s="406"/>
      <c r="J122" s="407"/>
      <c r="K122" s="407"/>
      <c r="L122" s="407"/>
      <c r="M122" s="407"/>
      <c r="N122" s="418"/>
      <c r="O122" s="409"/>
      <c r="P122" s="410"/>
      <c r="Q122" s="410"/>
      <c r="R122" s="410"/>
    </row>
    <row r="123" spans="1:18" ht="21.75" customHeight="1">
      <c r="A123" s="117"/>
      <c r="B123" s="291" t="s">
        <v>156</v>
      </c>
      <c r="C123" s="108" t="s">
        <v>53</v>
      </c>
      <c r="D123" s="106">
        <f t="shared" si="1"/>
        <v>4</v>
      </c>
      <c r="E123" s="66">
        <v>1</v>
      </c>
      <c r="F123" s="66">
        <v>1</v>
      </c>
      <c r="G123" s="66">
        <v>1</v>
      </c>
      <c r="H123" s="67">
        <v>1</v>
      </c>
      <c r="I123" s="406"/>
      <c r="J123" s="407"/>
      <c r="K123" s="407"/>
      <c r="L123" s="407"/>
      <c r="M123" s="407"/>
      <c r="N123" s="418"/>
      <c r="O123" s="409"/>
      <c r="P123" s="410"/>
      <c r="Q123" s="410"/>
      <c r="R123" s="410"/>
    </row>
    <row r="124" spans="1:18" ht="21">
      <c r="A124" s="117"/>
      <c r="B124" s="113" t="s">
        <v>157</v>
      </c>
      <c r="C124" s="108"/>
      <c r="D124" s="106"/>
      <c r="E124" s="66"/>
      <c r="F124" s="66"/>
      <c r="G124" s="66"/>
      <c r="H124" s="67"/>
      <c r="I124" s="412"/>
      <c r="J124" s="413">
        <v>105270</v>
      </c>
      <c r="K124" s="413"/>
      <c r="L124" s="413"/>
      <c r="M124" s="413"/>
      <c r="N124" s="414">
        <f>SUM(I124:M124)</f>
        <v>105270</v>
      </c>
      <c r="O124" s="435">
        <v>105270</v>
      </c>
      <c r="P124" s="435">
        <v>105270</v>
      </c>
      <c r="Q124" s="435">
        <v>105270</v>
      </c>
      <c r="R124" s="436">
        <v>105270</v>
      </c>
    </row>
    <row r="125" spans="1:18" ht="21">
      <c r="A125" s="117"/>
      <c r="B125" s="113" t="s">
        <v>158</v>
      </c>
      <c r="C125" s="108" t="s">
        <v>35</v>
      </c>
      <c r="D125" s="106">
        <f t="shared" si="1"/>
        <v>260</v>
      </c>
      <c r="E125" s="66">
        <v>55</v>
      </c>
      <c r="F125" s="66">
        <v>50</v>
      </c>
      <c r="G125" s="66">
        <v>80</v>
      </c>
      <c r="H125" s="67">
        <v>75</v>
      </c>
      <c r="I125" s="406"/>
      <c r="J125" s="407" t="s">
        <v>215</v>
      </c>
      <c r="K125" s="407"/>
      <c r="L125" s="407"/>
      <c r="M125" s="407"/>
      <c r="N125" s="408"/>
      <c r="O125" s="409"/>
      <c r="P125" s="410"/>
      <c r="Q125" s="410"/>
      <c r="R125" s="410"/>
    </row>
    <row r="126" spans="1:18" ht="21">
      <c r="A126" s="117"/>
      <c r="B126" s="113"/>
      <c r="C126" s="108" t="s">
        <v>28</v>
      </c>
      <c r="D126" s="106">
        <f t="shared" si="1"/>
        <v>2500</v>
      </c>
      <c r="E126" s="66">
        <v>175</v>
      </c>
      <c r="F126" s="66">
        <v>125</v>
      </c>
      <c r="G126" s="66">
        <v>2000</v>
      </c>
      <c r="H126" s="67">
        <v>200</v>
      </c>
      <c r="I126" s="406"/>
      <c r="J126" s="407"/>
      <c r="K126" s="407"/>
      <c r="L126" s="407"/>
      <c r="M126" s="407"/>
      <c r="N126" s="408"/>
      <c r="O126" s="409"/>
      <c r="P126" s="410"/>
      <c r="Q126" s="410"/>
      <c r="R126" s="410"/>
    </row>
    <row r="127" spans="1:18" ht="21">
      <c r="A127" s="117"/>
      <c r="B127" s="113" t="s">
        <v>159</v>
      </c>
      <c r="C127" s="108"/>
      <c r="D127" s="106"/>
      <c r="E127" s="66"/>
      <c r="F127" s="66"/>
      <c r="G127" s="66"/>
      <c r="H127" s="67"/>
      <c r="I127" s="406"/>
      <c r="J127" s="407"/>
      <c r="K127" s="407"/>
      <c r="L127" s="407"/>
      <c r="M127" s="407"/>
      <c r="N127" s="408"/>
      <c r="O127" s="409"/>
      <c r="P127" s="410"/>
      <c r="Q127" s="410"/>
      <c r="R127" s="410"/>
    </row>
    <row r="128" spans="1:18" ht="21">
      <c r="A128" s="117"/>
      <c r="B128" s="113" t="s">
        <v>160</v>
      </c>
      <c r="C128" s="108" t="s">
        <v>53</v>
      </c>
      <c r="D128" s="106"/>
      <c r="E128" s="66"/>
      <c r="F128" s="66"/>
      <c r="G128" s="66"/>
      <c r="H128" s="67"/>
      <c r="I128" s="437"/>
      <c r="J128" s="438"/>
      <c r="K128" s="438"/>
      <c r="L128" s="438"/>
      <c r="M128" s="438"/>
      <c r="N128" s="439"/>
      <c r="O128" s="440"/>
      <c r="P128" s="441"/>
      <c r="Q128" s="441"/>
      <c r="R128" s="442"/>
    </row>
    <row r="129" spans="1:18" ht="21">
      <c r="A129" s="117"/>
      <c r="B129" s="113" t="s">
        <v>161</v>
      </c>
      <c r="C129" s="108" t="s">
        <v>53</v>
      </c>
      <c r="D129" s="106">
        <f t="shared" si="1"/>
        <v>1</v>
      </c>
      <c r="E129" s="66">
        <v>0</v>
      </c>
      <c r="F129" s="66">
        <v>0</v>
      </c>
      <c r="G129" s="66">
        <v>1</v>
      </c>
      <c r="H129" s="67">
        <v>0</v>
      </c>
      <c r="I129" s="437"/>
      <c r="J129" s="438"/>
      <c r="K129" s="438"/>
      <c r="L129" s="438"/>
      <c r="M129" s="438"/>
      <c r="N129" s="439"/>
      <c r="O129" s="440"/>
      <c r="P129" s="441"/>
      <c r="Q129" s="441"/>
      <c r="R129" s="442"/>
    </row>
    <row r="130" spans="1:18" ht="21">
      <c r="A130" s="117"/>
      <c r="B130" s="113" t="s">
        <v>162</v>
      </c>
      <c r="C130" s="108" t="s">
        <v>53</v>
      </c>
      <c r="D130" s="106">
        <f t="shared" si="1"/>
        <v>0</v>
      </c>
      <c r="E130" s="66"/>
      <c r="F130" s="66"/>
      <c r="G130" s="66"/>
      <c r="H130" s="67"/>
      <c r="I130" s="437"/>
      <c r="J130" s="438"/>
      <c r="K130" s="438"/>
      <c r="L130" s="438"/>
      <c r="M130" s="438"/>
      <c r="N130" s="439"/>
      <c r="O130" s="440"/>
      <c r="P130" s="441"/>
      <c r="Q130" s="441"/>
      <c r="R130" s="442"/>
    </row>
    <row r="131" spans="1:18" ht="21">
      <c r="A131" s="117"/>
      <c r="B131" s="113" t="s">
        <v>235</v>
      </c>
      <c r="C131" s="108" t="s">
        <v>35</v>
      </c>
      <c r="D131" s="106">
        <f t="shared" si="1"/>
        <v>1</v>
      </c>
      <c r="E131" s="73">
        <v>1</v>
      </c>
      <c r="F131" s="73">
        <v>0</v>
      </c>
      <c r="G131" s="73">
        <v>0</v>
      </c>
      <c r="H131" s="109">
        <v>0</v>
      </c>
      <c r="I131" s="437"/>
      <c r="J131" s="438"/>
      <c r="K131" s="438"/>
      <c r="L131" s="438"/>
      <c r="M131" s="438"/>
      <c r="N131" s="439"/>
      <c r="O131" s="440"/>
      <c r="P131" s="441"/>
      <c r="Q131" s="441"/>
      <c r="R131" s="442"/>
    </row>
    <row r="132" spans="1:18" ht="21">
      <c r="A132" s="117"/>
      <c r="B132" s="113" t="s">
        <v>236</v>
      </c>
      <c r="C132" s="108" t="s">
        <v>53</v>
      </c>
      <c r="D132" s="106">
        <v>1</v>
      </c>
      <c r="E132" s="73"/>
      <c r="F132" s="73">
        <v>1</v>
      </c>
      <c r="G132" s="73"/>
      <c r="H132" s="109"/>
      <c r="I132" s="437"/>
      <c r="J132" s="438"/>
      <c r="K132" s="438"/>
      <c r="L132" s="438"/>
      <c r="M132" s="438"/>
      <c r="N132" s="439"/>
      <c r="O132" s="440"/>
      <c r="P132" s="441"/>
      <c r="Q132" s="441"/>
      <c r="R132" s="442"/>
    </row>
    <row r="133" spans="1:18" ht="21">
      <c r="A133" s="117"/>
      <c r="B133" s="298" t="s">
        <v>163</v>
      </c>
      <c r="C133" s="299" t="s">
        <v>35</v>
      </c>
      <c r="D133" s="300">
        <f t="shared" si="1"/>
        <v>58</v>
      </c>
      <c r="E133" s="119">
        <f>SUM(E135+E136+E138)</f>
        <v>14</v>
      </c>
      <c r="F133" s="119">
        <f>SUM(F135+F136+F138)</f>
        <v>15</v>
      </c>
      <c r="G133" s="119">
        <f>SUM(G135+G136+G138)</f>
        <v>15</v>
      </c>
      <c r="H133" s="120">
        <f>SUM(H135+H136+H138)</f>
        <v>14</v>
      </c>
      <c r="I133" s="443"/>
      <c r="J133" s="444"/>
      <c r="K133" s="444"/>
      <c r="L133" s="444"/>
      <c r="M133" s="444"/>
      <c r="N133" s="445"/>
      <c r="O133" s="446"/>
      <c r="P133" s="447"/>
      <c r="Q133" s="447"/>
      <c r="R133" s="448"/>
    </row>
    <row r="134" spans="1:18" ht="21">
      <c r="A134" s="301"/>
      <c r="B134" s="302"/>
      <c r="C134" s="303" t="s">
        <v>28</v>
      </c>
      <c r="D134" s="304">
        <f t="shared" si="1"/>
        <v>600</v>
      </c>
      <c r="E134" s="305">
        <f>SUM(E137+E140)</f>
        <v>120</v>
      </c>
      <c r="F134" s="305">
        <f>SUM(F137+F140)</f>
        <v>180</v>
      </c>
      <c r="G134" s="305">
        <f>SUM(G137+G140)</f>
        <v>130</v>
      </c>
      <c r="H134" s="306">
        <f>SUM(H137+H140)</f>
        <v>170</v>
      </c>
      <c r="I134" s="449"/>
      <c r="J134" s="450"/>
      <c r="K134" s="450"/>
      <c r="L134" s="450"/>
      <c r="M134" s="450"/>
      <c r="N134" s="451"/>
      <c r="O134" s="452"/>
      <c r="P134" s="453"/>
      <c r="Q134" s="453"/>
      <c r="R134" s="454"/>
    </row>
    <row r="135" spans="1:19" ht="21">
      <c r="A135" s="117"/>
      <c r="B135" s="113" t="s">
        <v>164</v>
      </c>
      <c r="C135" s="108" t="s">
        <v>35</v>
      </c>
      <c r="D135" s="106">
        <f t="shared" si="1"/>
        <v>12</v>
      </c>
      <c r="E135" s="66">
        <v>3</v>
      </c>
      <c r="F135" s="66">
        <v>3</v>
      </c>
      <c r="G135" s="66">
        <v>3</v>
      </c>
      <c r="H135" s="67">
        <v>3</v>
      </c>
      <c r="I135" s="455"/>
      <c r="J135" s="456"/>
      <c r="K135" s="456"/>
      <c r="L135" s="456"/>
      <c r="M135" s="456"/>
      <c r="N135" s="457"/>
      <c r="O135" s="455"/>
      <c r="P135" s="458"/>
      <c r="Q135" s="456"/>
      <c r="R135" s="456"/>
      <c r="S135" s="70"/>
    </row>
    <row r="136" spans="1:19" ht="21">
      <c r="A136" s="117"/>
      <c r="B136" s="113" t="s">
        <v>165</v>
      </c>
      <c r="C136" s="108" t="s">
        <v>35</v>
      </c>
      <c r="D136" s="106">
        <f t="shared" si="1"/>
        <v>10</v>
      </c>
      <c r="E136" s="66">
        <v>2</v>
      </c>
      <c r="F136" s="66">
        <v>3</v>
      </c>
      <c r="G136" s="66">
        <v>3</v>
      </c>
      <c r="H136" s="67">
        <v>2</v>
      </c>
      <c r="I136" s="459"/>
      <c r="J136" s="460"/>
      <c r="K136" s="460"/>
      <c r="L136" s="460"/>
      <c r="M136" s="460"/>
      <c r="N136" s="356"/>
      <c r="O136" s="357"/>
      <c r="P136" s="461"/>
      <c r="Q136" s="462"/>
      <c r="R136" s="462"/>
      <c r="S136" s="265"/>
    </row>
    <row r="137" spans="1:19" ht="21">
      <c r="A137" s="117"/>
      <c r="B137" s="113"/>
      <c r="C137" s="108" t="s">
        <v>28</v>
      </c>
      <c r="D137" s="106">
        <f t="shared" si="1"/>
        <v>100</v>
      </c>
      <c r="E137" s="66">
        <v>20</v>
      </c>
      <c r="F137" s="66">
        <v>30</v>
      </c>
      <c r="G137" s="66">
        <v>30</v>
      </c>
      <c r="H137" s="67">
        <v>20</v>
      </c>
      <c r="I137" s="463"/>
      <c r="J137" s="464"/>
      <c r="K137" s="464"/>
      <c r="L137" s="464"/>
      <c r="M137" s="465"/>
      <c r="N137" s="356"/>
      <c r="O137" s="357"/>
      <c r="P137" s="466"/>
      <c r="Q137" s="467"/>
      <c r="R137" s="467"/>
      <c r="S137" s="266"/>
    </row>
    <row r="138" spans="1:19" ht="21">
      <c r="A138" s="117"/>
      <c r="B138" s="113" t="s">
        <v>161</v>
      </c>
      <c r="C138" s="108" t="s">
        <v>35</v>
      </c>
      <c r="D138" s="106">
        <f t="shared" si="1"/>
        <v>36</v>
      </c>
      <c r="E138" s="66">
        <v>9</v>
      </c>
      <c r="F138" s="66">
        <v>9</v>
      </c>
      <c r="G138" s="66">
        <v>9</v>
      </c>
      <c r="H138" s="67">
        <v>9</v>
      </c>
      <c r="I138" s="463"/>
      <c r="J138" s="464"/>
      <c r="K138" s="464"/>
      <c r="L138" s="464"/>
      <c r="M138" s="467"/>
      <c r="N138" s="468"/>
      <c r="O138" s="469"/>
      <c r="P138" s="470"/>
      <c r="Q138" s="471"/>
      <c r="R138" s="471"/>
      <c r="S138" s="267"/>
    </row>
    <row r="139" spans="1:19" ht="21">
      <c r="A139" s="117"/>
      <c r="B139" s="113" t="s">
        <v>162</v>
      </c>
      <c r="C139" s="108" t="s">
        <v>35</v>
      </c>
      <c r="D139" s="106">
        <f t="shared" si="1"/>
        <v>0</v>
      </c>
      <c r="E139" s="66"/>
      <c r="F139" s="66"/>
      <c r="G139" s="66"/>
      <c r="H139" s="67"/>
      <c r="I139" s="472"/>
      <c r="J139" s="473"/>
      <c r="K139" s="474"/>
      <c r="L139" s="474"/>
      <c r="M139" s="475"/>
      <c r="N139" s="476"/>
      <c r="O139" s="477"/>
      <c r="P139" s="461"/>
      <c r="Q139" s="462"/>
      <c r="R139" s="462"/>
      <c r="S139" s="265"/>
    </row>
    <row r="140" spans="1:19" ht="21">
      <c r="A140" s="117"/>
      <c r="B140" s="113"/>
      <c r="C140" s="108" t="s">
        <v>28</v>
      </c>
      <c r="D140" s="106">
        <f t="shared" si="1"/>
        <v>500</v>
      </c>
      <c r="E140" s="66">
        <v>100</v>
      </c>
      <c r="F140" s="66">
        <v>150</v>
      </c>
      <c r="G140" s="66">
        <v>100</v>
      </c>
      <c r="H140" s="67">
        <v>150</v>
      </c>
      <c r="I140" s="472"/>
      <c r="J140" s="473"/>
      <c r="K140" s="474"/>
      <c r="L140" s="474"/>
      <c r="M140" s="474"/>
      <c r="N140" s="478"/>
      <c r="O140" s="479"/>
      <c r="P140" s="480"/>
      <c r="Q140" s="481"/>
      <c r="R140" s="481"/>
      <c r="S140" s="268"/>
    </row>
    <row r="141" spans="1:19" ht="21">
      <c r="A141" s="117"/>
      <c r="B141" s="289" t="s">
        <v>59</v>
      </c>
      <c r="C141" s="108"/>
      <c r="D141" s="106"/>
      <c r="E141" s="66"/>
      <c r="F141" s="66"/>
      <c r="G141" s="66"/>
      <c r="H141" s="67"/>
      <c r="I141" s="523"/>
      <c r="J141" s="524">
        <v>250000</v>
      </c>
      <c r="K141" s="524"/>
      <c r="L141" s="524"/>
      <c r="M141" s="525"/>
      <c r="N141" s="526">
        <f>SUM(I141:M141)</f>
        <v>250000</v>
      </c>
      <c r="O141" s="527">
        <v>250000</v>
      </c>
      <c r="P141" s="528">
        <v>250000</v>
      </c>
      <c r="Q141" s="528">
        <v>250000</v>
      </c>
      <c r="R141" s="529">
        <v>250000</v>
      </c>
      <c r="S141" s="269"/>
    </row>
    <row r="142" spans="1:19" ht="40.5" customHeight="1">
      <c r="A142" s="117"/>
      <c r="B142" s="113" t="s">
        <v>166</v>
      </c>
      <c r="C142" s="108" t="s">
        <v>28</v>
      </c>
      <c r="D142" s="106">
        <v>205</v>
      </c>
      <c r="E142" s="66"/>
      <c r="F142" s="66"/>
      <c r="G142" s="66"/>
      <c r="H142" s="67"/>
      <c r="I142" s="482"/>
      <c r="J142" s="483"/>
      <c r="K142" s="484"/>
      <c r="L142" s="351"/>
      <c r="M142" s="351"/>
      <c r="N142" s="485"/>
      <c r="O142" s="486"/>
      <c r="P142" s="358"/>
      <c r="Q142" s="359"/>
      <c r="R142" s="359"/>
      <c r="S142" s="270"/>
    </row>
    <row r="143" spans="1:19" ht="26.25" customHeight="1">
      <c r="A143" s="117"/>
      <c r="B143" s="113" t="s">
        <v>229</v>
      </c>
      <c r="C143" s="108" t="s">
        <v>42</v>
      </c>
      <c r="D143" s="106">
        <f t="shared" si="1"/>
        <v>22</v>
      </c>
      <c r="E143" s="66">
        <v>5</v>
      </c>
      <c r="F143" s="66">
        <v>7</v>
      </c>
      <c r="G143" s="66">
        <v>5</v>
      </c>
      <c r="H143" s="67">
        <v>5</v>
      </c>
      <c r="I143" s="482"/>
      <c r="J143" s="487"/>
      <c r="K143" s="488"/>
      <c r="L143" s="351"/>
      <c r="M143" s="351"/>
      <c r="N143" s="485"/>
      <c r="O143" s="486"/>
      <c r="P143" s="358"/>
      <c r="Q143" s="359"/>
      <c r="R143" s="359"/>
      <c r="S143" s="270"/>
    </row>
    <row r="144" spans="1:19" ht="21">
      <c r="A144" s="117"/>
      <c r="B144" s="289" t="s">
        <v>60</v>
      </c>
      <c r="C144" s="108" t="s">
        <v>35</v>
      </c>
      <c r="D144" s="106">
        <f t="shared" si="1"/>
        <v>0</v>
      </c>
      <c r="E144" s="66"/>
      <c r="F144" s="66"/>
      <c r="G144" s="66"/>
      <c r="H144" s="67"/>
      <c r="I144" s="482"/>
      <c r="J144" s="371"/>
      <c r="K144" s="351"/>
      <c r="L144" s="351"/>
      <c r="M144" s="351"/>
      <c r="N144" s="485"/>
      <c r="O144" s="486"/>
      <c r="P144" s="358"/>
      <c r="Q144" s="359"/>
      <c r="R144" s="359"/>
      <c r="S144" s="270"/>
    </row>
    <row r="145" spans="1:19" ht="21">
      <c r="A145" s="117"/>
      <c r="B145" s="113" t="s">
        <v>167</v>
      </c>
      <c r="C145" s="108" t="s">
        <v>35</v>
      </c>
      <c r="D145" s="106">
        <f t="shared" si="1"/>
        <v>4</v>
      </c>
      <c r="E145" s="66">
        <f>SUM(E146+E147+E148)</f>
        <v>1</v>
      </c>
      <c r="F145" s="66">
        <f>SUM(F146+F147+F148)</f>
        <v>1</v>
      </c>
      <c r="G145" s="66">
        <f>SUM(G146+G147+G148)</f>
        <v>2</v>
      </c>
      <c r="H145" s="66">
        <f>SUM(H146+H147+H148)</f>
        <v>0</v>
      </c>
      <c r="I145" s="482"/>
      <c r="J145" s="371"/>
      <c r="K145" s="351"/>
      <c r="L145" s="351"/>
      <c r="M145" s="351"/>
      <c r="N145" s="485"/>
      <c r="O145" s="486"/>
      <c r="P145" s="358"/>
      <c r="Q145" s="359"/>
      <c r="R145" s="359"/>
      <c r="S145" s="271"/>
    </row>
    <row r="146" spans="1:19" ht="21">
      <c r="A146" s="117"/>
      <c r="B146" s="113" t="s">
        <v>168</v>
      </c>
      <c r="C146" s="108" t="s">
        <v>35</v>
      </c>
      <c r="D146" s="106">
        <f t="shared" si="1"/>
        <v>2</v>
      </c>
      <c r="E146" s="66">
        <v>1</v>
      </c>
      <c r="F146" s="66">
        <v>0</v>
      </c>
      <c r="G146" s="66">
        <v>1</v>
      </c>
      <c r="H146" s="67">
        <v>0</v>
      </c>
      <c r="I146" s="482"/>
      <c r="J146" s="371"/>
      <c r="K146" s="351"/>
      <c r="L146" s="351"/>
      <c r="M146" s="351"/>
      <c r="N146" s="485"/>
      <c r="O146" s="486"/>
      <c r="P146" s="358"/>
      <c r="Q146" s="359"/>
      <c r="R146" s="359"/>
      <c r="S146" s="271"/>
    </row>
    <row r="147" spans="1:19" ht="54">
      <c r="A147" s="117"/>
      <c r="B147" s="113" t="s">
        <v>169</v>
      </c>
      <c r="C147" s="108" t="s">
        <v>35</v>
      </c>
      <c r="D147" s="106">
        <f t="shared" si="1"/>
        <v>1</v>
      </c>
      <c r="E147" s="66">
        <v>0</v>
      </c>
      <c r="F147" s="66">
        <v>1</v>
      </c>
      <c r="G147" s="66">
        <v>0</v>
      </c>
      <c r="H147" s="67">
        <v>0</v>
      </c>
      <c r="I147" s="459"/>
      <c r="J147" s="460"/>
      <c r="K147" s="460"/>
      <c r="L147" s="460"/>
      <c r="M147" s="460"/>
      <c r="N147" s="356"/>
      <c r="O147" s="357"/>
      <c r="P147" s="489"/>
      <c r="Q147" s="490"/>
      <c r="R147" s="490"/>
      <c r="S147" s="272"/>
    </row>
    <row r="148" spans="1:19" ht="36">
      <c r="A148" s="117"/>
      <c r="B148" s="113" t="s">
        <v>170</v>
      </c>
      <c r="C148" s="108" t="s">
        <v>35</v>
      </c>
      <c r="D148" s="106">
        <f t="shared" si="1"/>
        <v>1</v>
      </c>
      <c r="E148" s="66">
        <v>0</v>
      </c>
      <c r="F148" s="66">
        <v>0</v>
      </c>
      <c r="G148" s="66">
        <v>1</v>
      </c>
      <c r="H148" s="67">
        <v>0</v>
      </c>
      <c r="I148" s="491"/>
      <c r="J148" s="492"/>
      <c r="K148" s="492"/>
      <c r="L148" s="492"/>
      <c r="M148" s="492"/>
      <c r="N148" s="476"/>
      <c r="O148" s="477"/>
      <c r="P148" s="493"/>
      <c r="Q148" s="481"/>
      <c r="R148" s="481"/>
      <c r="S148" s="273"/>
    </row>
    <row r="149" spans="1:19" ht="21">
      <c r="A149" s="117"/>
      <c r="B149" s="113" t="s">
        <v>171</v>
      </c>
      <c r="C149" s="108" t="s">
        <v>35</v>
      </c>
      <c r="D149" s="106">
        <f t="shared" si="1"/>
        <v>18</v>
      </c>
      <c r="E149" s="66">
        <f>SUM(E150+E151+E152+E153+E154+E155+E156)</f>
        <v>2</v>
      </c>
      <c r="F149" s="66">
        <f>SUM(F150+F151+F152+F153+F154+F155+F156)</f>
        <v>6</v>
      </c>
      <c r="G149" s="66">
        <f>SUM(G150+G151+G152+G153+G154+G155+G156)</f>
        <v>5</v>
      </c>
      <c r="H149" s="66">
        <f>SUM(H150+H151+H152+H153+H154+H155+H156)</f>
        <v>5</v>
      </c>
      <c r="I149" s="482"/>
      <c r="J149" s="371"/>
      <c r="K149" s="351"/>
      <c r="L149" s="350">
        <v>46000</v>
      </c>
      <c r="M149" s="351"/>
      <c r="N149" s="352">
        <f>SUM(I149:M149)</f>
        <v>46000</v>
      </c>
      <c r="O149" s="353">
        <v>46000</v>
      </c>
      <c r="P149" s="354">
        <v>46000</v>
      </c>
      <c r="Q149" s="354">
        <v>46000</v>
      </c>
      <c r="R149" s="355">
        <v>46000</v>
      </c>
      <c r="S149" s="271"/>
    </row>
    <row r="150" spans="1:19" ht="21">
      <c r="A150" s="117"/>
      <c r="B150" s="113" t="s">
        <v>172</v>
      </c>
      <c r="C150" s="108" t="s">
        <v>35</v>
      </c>
      <c r="D150" s="106">
        <f t="shared" si="1"/>
        <v>2</v>
      </c>
      <c r="E150" s="66">
        <v>1</v>
      </c>
      <c r="F150" s="66">
        <v>0</v>
      </c>
      <c r="G150" s="66">
        <v>0</v>
      </c>
      <c r="H150" s="67">
        <v>1</v>
      </c>
      <c r="I150" s="482"/>
      <c r="J150" s="371"/>
      <c r="K150" s="351"/>
      <c r="L150" s="351"/>
      <c r="M150" s="351"/>
      <c r="N150" s="356"/>
      <c r="O150" s="357"/>
      <c r="P150" s="358"/>
      <c r="Q150" s="359"/>
      <c r="R150" s="359"/>
      <c r="S150" s="271"/>
    </row>
    <row r="151" spans="1:19" ht="21">
      <c r="A151" s="117"/>
      <c r="B151" s="113" t="s">
        <v>173</v>
      </c>
      <c r="C151" s="108" t="s">
        <v>35</v>
      </c>
      <c r="D151" s="106">
        <f t="shared" si="1"/>
        <v>3</v>
      </c>
      <c r="E151" s="66">
        <v>0</v>
      </c>
      <c r="F151" s="66">
        <v>1</v>
      </c>
      <c r="G151" s="66">
        <v>1</v>
      </c>
      <c r="H151" s="67">
        <v>1</v>
      </c>
      <c r="I151" s="482"/>
      <c r="J151" s="371"/>
      <c r="K151" s="351"/>
      <c r="L151" s="351"/>
      <c r="M151" s="351"/>
      <c r="N151" s="356"/>
      <c r="O151" s="357"/>
      <c r="P151" s="358"/>
      <c r="Q151" s="359"/>
      <c r="R151" s="359"/>
      <c r="S151" s="271"/>
    </row>
    <row r="152" spans="1:19" ht="21">
      <c r="A152" s="117"/>
      <c r="B152" s="290" t="s">
        <v>174</v>
      </c>
      <c r="C152" s="114" t="s">
        <v>35</v>
      </c>
      <c r="D152" s="106">
        <f t="shared" si="1"/>
        <v>4</v>
      </c>
      <c r="E152" s="66">
        <v>1</v>
      </c>
      <c r="F152" s="66">
        <v>1</v>
      </c>
      <c r="G152" s="66">
        <v>1</v>
      </c>
      <c r="H152" s="67">
        <v>1</v>
      </c>
      <c r="I152" s="482"/>
      <c r="J152" s="371"/>
      <c r="K152" s="351"/>
      <c r="L152" s="351"/>
      <c r="M152" s="351"/>
      <c r="N152" s="356"/>
      <c r="O152" s="357"/>
      <c r="P152" s="358"/>
      <c r="Q152" s="359"/>
      <c r="R152" s="359"/>
      <c r="S152" s="271"/>
    </row>
    <row r="153" spans="1:19" ht="21">
      <c r="A153" s="117"/>
      <c r="B153" s="113" t="s">
        <v>175</v>
      </c>
      <c r="C153" s="108" t="s">
        <v>35</v>
      </c>
      <c r="D153" s="106">
        <f t="shared" si="1"/>
        <v>3</v>
      </c>
      <c r="E153" s="66">
        <v>0</v>
      </c>
      <c r="F153" s="66">
        <v>1</v>
      </c>
      <c r="G153" s="66">
        <v>1</v>
      </c>
      <c r="H153" s="67">
        <v>1</v>
      </c>
      <c r="I153" s="482"/>
      <c r="J153" s="371"/>
      <c r="K153" s="351"/>
      <c r="L153" s="351"/>
      <c r="M153" s="351"/>
      <c r="N153" s="356"/>
      <c r="O153" s="357"/>
      <c r="P153" s="358"/>
      <c r="Q153" s="359"/>
      <c r="R153" s="359"/>
      <c r="S153" s="274"/>
    </row>
    <row r="154" spans="1:19" ht="21">
      <c r="A154" s="117"/>
      <c r="B154" s="113" t="s">
        <v>176</v>
      </c>
      <c r="C154" s="108" t="s">
        <v>35</v>
      </c>
      <c r="D154" s="106">
        <f t="shared" si="1"/>
        <v>2</v>
      </c>
      <c r="E154" s="66">
        <v>0</v>
      </c>
      <c r="F154" s="66">
        <v>1</v>
      </c>
      <c r="G154" s="66">
        <v>0</v>
      </c>
      <c r="H154" s="67">
        <v>1</v>
      </c>
      <c r="I154" s="482"/>
      <c r="J154" s="371"/>
      <c r="K154" s="351"/>
      <c r="L154" s="351"/>
      <c r="M154" s="351"/>
      <c r="N154" s="356"/>
      <c r="O154" s="357"/>
      <c r="P154" s="358"/>
      <c r="Q154" s="359"/>
      <c r="R154" s="359"/>
      <c r="S154" s="275"/>
    </row>
    <row r="155" spans="1:19" ht="21">
      <c r="A155" s="117"/>
      <c r="B155" s="113" t="s">
        <v>177</v>
      </c>
      <c r="C155" s="108" t="s">
        <v>35</v>
      </c>
      <c r="D155" s="106">
        <f t="shared" si="1"/>
        <v>2</v>
      </c>
      <c r="E155" s="66">
        <v>0</v>
      </c>
      <c r="F155" s="66">
        <v>1</v>
      </c>
      <c r="G155" s="66">
        <v>1</v>
      </c>
      <c r="H155" s="67">
        <v>0</v>
      </c>
      <c r="I155" s="362"/>
      <c r="J155" s="360"/>
      <c r="K155" s="360"/>
      <c r="L155" s="360"/>
      <c r="M155" s="360"/>
      <c r="N155" s="361"/>
      <c r="O155" s="362"/>
      <c r="P155" s="363"/>
      <c r="Q155" s="360"/>
      <c r="R155" s="360"/>
      <c r="S155" s="275"/>
    </row>
    <row r="156" spans="1:19" ht="21">
      <c r="A156" s="117"/>
      <c r="B156" s="113" t="s">
        <v>178</v>
      </c>
      <c r="C156" s="108" t="s">
        <v>35</v>
      </c>
      <c r="D156" s="106">
        <f t="shared" si="1"/>
        <v>2</v>
      </c>
      <c r="E156" s="66"/>
      <c r="F156" s="66">
        <v>1</v>
      </c>
      <c r="G156" s="66">
        <v>1</v>
      </c>
      <c r="H156" s="67"/>
      <c r="I156" s="362"/>
      <c r="J156" s="360"/>
      <c r="K156" s="360"/>
      <c r="L156" s="360"/>
      <c r="M156" s="360"/>
      <c r="N156" s="364"/>
      <c r="O156" s="365"/>
      <c r="P156" s="366"/>
      <c r="Q156" s="367"/>
      <c r="R156" s="367"/>
      <c r="S156" s="160"/>
    </row>
    <row r="157" spans="1:19" ht="36">
      <c r="A157" s="117"/>
      <c r="B157" s="113" t="s">
        <v>179</v>
      </c>
      <c r="C157" s="108" t="s">
        <v>35</v>
      </c>
      <c r="D157" s="106">
        <f t="shared" si="1"/>
        <v>16</v>
      </c>
      <c r="E157" s="66">
        <f>SUM(E158+E159+E160+E161+E162+E163)</f>
        <v>1</v>
      </c>
      <c r="F157" s="66">
        <f>SUM(F158+F159+F160+F161+F162+F163)</f>
        <v>5</v>
      </c>
      <c r="G157" s="66">
        <f>SUM(G158+G159+G160+G161+G162+G163)</f>
        <v>5</v>
      </c>
      <c r="H157" s="66">
        <f>SUM(H158+H159+H160+H161+H162+H163)</f>
        <v>5</v>
      </c>
      <c r="I157" s="494"/>
      <c r="J157" s="368"/>
      <c r="K157" s="368"/>
      <c r="L157" s="368">
        <v>96000</v>
      </c>
      <c r="M157" s="368"/>
      <c r="N157" s="369">
        <f>SUM(I157:M157)</f>
        <v>96000</v>
      </c>
      <c r="O157" s="370">
        <v>96000</v>
      </c>
      <c r="P157" s="348">
        <v>96000</v>
      </c>
      <c r="Q157" s="348">
        <v>96000</v>
      </c>
      <c r="R157" s="349">
        <v>96000</v>
      </c>
      <c r="S157" s="160"/>
    </row>
    <row r="158" spans="1:19" ht="21">
      <c r="A158" s="117"/>
      <c r="B158" s="113" t="s">
        <v>180</v>
      </c>
      <c r="C158" s="108" t="s">
        <v>35</v>
      </c>
      <c r="D158" s="106">
        <f t="shared" si="1"/>
        <v>3</v>
      </c>
      <c r="E158" s="73">
        <v>0</v>
      </c>
      <c r="F158" s="66">
        <v>1</v>
      </c>
      <c r="G158" s="66">
        <v>1</v>
      </c>
      <c r="H158" s="67">
        <v>1</v>
      </c>
      <c r="I158" s="362"/>
      <c r="J158" s="360"/>
      <c r="K158" s="360"/>
      <c r="L158" s="360"/>
      <c r="M158" s="360"/>
      <c r="N158" s="364"/>
      <c r="O158" s="365"/>
      <c r="P158" s="366"/>
      <c r="Q158" s="367"/>
      <c r="R158" s="367"/>
      <c r="S158" s="160"/>
    </row>
    <row r="159" spans="1:19" ht="21">
      <c r="A159" s="117"/>
      <c r="B159" s="113" t="s">
        <v>181</v>
      </c>
      <c r="C159" s="108" t="s">
        <v>35</v>
      </c>
      <c r="D159" s="106">
        <f t="shared" si="1"/>
        <v>3</v>
      </c>
      <c r="E159" s="66">
        <v>1</v>
      </c>
      <c r="F159" s="66">
        <v>0</v>
      </c>
      <c r="G159" s="66">
        <v>1</v>
      </c>
      <c r="H159" s="67">
        <v>1</v>
      </c>
      <c r="I159" s="494"/>
      <c r="J159" s="368"/>
      <c r="K159" s="368"/>
      <c r="L159" s="368"/>
      <c r="M159" s="368"/>
      <c r="N159" s="495"/>
      <c r="O159" s="347"/>
      <c r="P159" s="496"/>
      <c r="Q159" s="496"/>
      <c r="R159" s="349"/>
      <c r="S159" s="160"/>
    </row>
    <row r="160" spans="1:19" ht="21">
      <c r="A160" s="117"/>
      <c r="B160" s="113" t="s">
        <v>182</v>
      </c>
      <c r="C160" s="108" t="s">
        <v>35</v>
      </c>
      <c r="D160" s="106">
        <f t="shared" si="1"/>
        <v>2</v>
      </c>
      <c r="E160" s="66">
        <v>0</v>
      </c>
      <c r="F160" s="66">
        <v>1</v>
      </c>
      <c r="G160" s="66">
        <v>0</v>
      </c>
      <c r="H160" s="67">
        <v>1</v>
      </c>
      <c r="I160" s="497"/>
      <c r="J160" s="344"/>
      <c r="K160" s="344"/>
      <c r="L160" s="344"/>
      <c r="M160" s="344"/>
      <c r="N160" s="498"/>
      <c r="O160" s="370"/>
      <c r="P160" s="344"/>
      <c r="Q160" s="344"/>
      <c r="R160" s="499"/>
      <c r="S160" s="160"/>
    </row>
    <row r="161" spans="1:19" ht="21">
      <c r="A161" s="117"/>
      <c r="B161" s="113" t="s">
        <v>183</v>
      </c>
      <c r="C161" s="108" t="s">
        <v>35</v>
      </c>
      <c r="D161" s="106">
        <f t="shared" si="1"/>
        <v>2</v>
      </c>
      <c r="E161" s="66">
        <v>0</v>
      </c>
      <c r="F161" s="66">
        <v>1</v>
      </c>
      <c r="G161" s="66">
        <v>1</v>
      </c>
      <c r="H161" s="67">
        <v>0</v>
      </c>
      <c r="I161" s="497"/>
      <c r="J161" s="344"/>
      <c r="K161" s="344"/>
      <c r="L161" s="344"/>
      <c r="M161" s="344"/>
      <c r="N161" s="498"/>
      <c r="O161" s="370"/>
      <c r="P161" s="344"/>
      <c r="Q161" s="344"/>
      <c r="R161" s="499"/>
      <c r="S161" s="160"/>
    </row>
    <row r="162" spans="1:19" ht="21">
      <c r="A162" s="117"/>
      <c r="B162" s="298" t="s">
        <v>237</v>
      </c>
      <c r="C162" s="299" t="s">
        <v>35</v>
      </c>
      <c r="D162" s="300">
        <f t="shared" si="1"/>
        <v>3</v>
      </c>
      <c r="E162" s="119">
        <v>0</v>
      </c>
      <c r="F162" s="119">
        <v>1</v>
      </c>
      <c r="G162" s="119">
        <v>1</v>
      </c>
      <c r="H162" s="120">
        <v>1</v>
      </c>
      <c r="I162" s="500"/>
      <c r="J162" s="501"/>
      <c r="K162" s="501"/>
      <c r="L162" s="501"/>
      <c r="M162" s="501"/>
      <c r="N162" s="502"/>
      <c r="O162" s="503"/>
      <c r="P162" s="501"/>
      <c r="Q162" s="501"/>
      <c r="R162" s="504"/>
      <c r="S162" s="160"/>
    </row>
    <row r="163" spans="1:19" ht="21">
      <c r="A163" s="301"/>
      <c r="B163" s="302" t="s">
        <v>230</v>
      </c>
      <c r="C163" s="303" t="s">
        <v>35</v>
      </c>
      <c r="D163" s="304">
        <f t="shared" si="1"/>
        <v>3</v>
      </c>
      <c r="E163" s="305">
        <v>0</v>
      </c>
      <c r="F163" s="305">
        <v>1</v>
      </c>
      <c r="G163" s="305">
        <v>1</v>
      </c>
      <c r="H163" s="306">
        <v>1</v>
      </c>
      <c r="I163" s="505"/>
      <c r="J163" s="506"/>
      <c r="K163" s="506"/>
      <c r="L163" s="506"/>
      <c r="M163" s="506"/>
      <c r="N163" s="507"/>
      <c r="O163" s="508"/>
      <c r="P163" s="509"/>
      <c r="Q163" s="506"/>
      <c r="R163" s="510"/>
      <c r="S163" s="160"/>
    </row>
    <row r="164" spans="1:19" ht="21">
      <c r="A164" s="117"/>
      <c r="B164" s="113" t="s">
        <v>184</v>
      </c>
      <c r="C164" s="108" t="s">
        <v>35</v>
      </c>
      <c r="D164" s="106">
        <v>4</v>
      </c>
      <c r="E164" s="73">
        <v>0</v>
      </c>
      <c r="F164" s="73">
        <v>1</v>
      </c>
      <c r="G164" s="73">
        <v>2</v>
      </c>
      <c r="H164" s="109">
        <v>1</v>
      </c>
      <c r="I164" s="497"/>
      <c r="J164" s="344"/>
      <c r="K164" s="344"/>
      <c r="L164" s="344">
        <v>652125</v>
      </c>
      <c r="M164" s="344"/>
      <c r="N164" s="345">
        <f>SUM(I164:M164)</f>
        <v>652125</v>
      </c>
      <c r="O164" s="346">
        <v>128600</v>
      </c>
      <c r="P164" s="347">
        <v>128600</v>
      </c>
      <c r="Q164" s="348">
        <v>652125</v>
      </c>
      <c r="R164" s="349">
        <v>128600</v>
      </c>
      <c r="S164" s="160"/>
    </row>
    <row r="165" spans="1:19" ht="43.5" customHeight="1" thickBot="1">
      <c r="A165" s="117"/>
      <c r="B165" s="292"/>
      <c r="C165" s="115"/>
      <c r="D165" s="170"/>
      <c r="E165" s="171"/>
      <c r="F165" s="171"/>
      <c r="G165" s="171"/>
      <c r="H165" s="172"/>
      <c r="I165" s="511"/>
      <c r="J165" s="512"/>
      <c r="K165" s="512"/>
      <c r="L165" s="978" t="s">
        <v>216</v>
      </c>
      <c r="M165" s="979"/>
      <c r="N165" s="513"/>
      <c r="O165" s="514"/>
      <c r="P165" s="512"/>
      <c r="Q165" s="512"/>
      <c r="R165" s="515"/>
      <c r="S165" s="160"/>
    </row>
    <row r="166" spans="1:19" ht="21.75" thickBot="1">
      <c r="A166" s="117"/>
      <c r="B166" s="121"/>
      <c r="C166" s="333"/>
      <c r="D166" s="334"/>
      <c r="E166" s="330"/>
      <c r="F166" s="330"/>
      <c r="G166" s="330"/>
      <c r="H166" s="335"/>
      <c r="I166" s="175">
        <f>SUM(I32:I165)</f>
        <v>589320</v>
      </c>
      <c r="J166" s="176">
        <f>SUM(J32+J47+J72+J79+J105+J115+J124+J141)</f>
        <v>17691315</v>
      </c>
      <c r="K166" s="176">
        <f>SUM(K47+K79)</f>
        <v>416000</v>
      </c>
      <c r="L166" s="176">
        <f>SUM(L79+L149+L157+L164)</f>
        <v>912875</v>
      </c>
      <c r="M166" s="261"/>
      <c r="N166" s="262">
        <f>SUM(N32:N165)</f>
        <v>19609510</v>
      </c>
      <c r="O166" s="177">
        <f>SUM(O32:O165)</f>
        <v>18675915</v>
      </c>
      <c r="P166" s="263">
        <f>SUM(P32:P165)</f>
        <v>18676415</v>
      </c>
      <c r="Q166" s="263">
        <f>SUM(Q32:Q165)</f>
        <v>19205440</v>
      </c>
      <c r="R166" s="277">
        <f>SUM(R32:R165)</f>
        <v>18682415</v>
      </c>
      <c r="S166" s="160"/>
    </row>
    <row r="167" spans="1:19" ht="22.5" thickBot="1" thickTop="1">
      <c r="A167" s="117"/>
      <c r="B167" s="121"/>
      <c r="C167" s="118"/>
      <c r="D167" s="103"/>
      <c r="E167" s="331"/>
      <c r="F167" s="331"/>
      <c r="G167" s="331"/>
      <c r="H167" s="332"/>
      <c r="I167" s="153"/>
      <c r="J167" s="154"/>
      <c r="K167" s="154"/>
      <c r="L167" s="154"/>
      <c r="M167" s="154"/>
      <c r="N167" s="173"/>
      <c r="O167" s="174"/>
      <c r="P167" s="154"/>
      <c r="Q167" s="154"/>
      <c r="R167" s="278"/>
      <c r="S167" s="160"/>
    </row>
    <row r="168" spans="1:19" ht="22.5" thickBot="1" thickTop="1">
      <c r="A168" s="137"/>
      <c r="B168" s="980" t="s">
        <v>27</v>
      </c>
      <c r="C168" s="981"/>
      <c r="D168" s="981"/>
      <c r="E168" s="981"/>
      <c r="F168" s="981"/>
      <c r="G168" s="981"/>
      <c r="H168" s="982"/>
      <c r="I168" s="138"/>
      <c r="J168" s="139"/>
      <c r="K168" s="139"/>
      <c r="L168" s="139"/>
      <c r="M168" s="139"/>
      <c r="N168" s="140"/>
      <c r="O168" s="141"/>
      <c r="P168" s="139"/>
      <c r="Q168" s="139"/>
      <c r="R168" s="279"/>
      <c r="S168" s="160"/>
    </row>
    <row r="169" spans="1:19" ht="21.75" thickTop="1">
      <c r="A169" s="59" t="s">
        <v>65</v>
      </c>
      <c r="B169" s="184" t="s">
        <v>220</v>
      </c>
      <c r="C169" s="185"/>
      <c r="D169" s="186"/>
      <c r="E169" s="60"/>
      <c r="F169" s="60"/>
      <c r="G169" s="60"/>
      <c r="H169" s="61"/>
      <c r="I169" s="62"/>
      <c r="J169" s="63"/>
      <c r="K169" s="63"/>
      <c r="L169" s="63"/>
      <c r="M169" s="63"/>
      <c r="N169" s="64"/>
      <c r="O169" s="72"/>
      <c r="P169" s="71"/>
      <c r="Q169" s="65"/>
      <c r="R169" s="65"/>
      <c r="S169" s="275"/>
    </row>
    <row r="170" spans="1:19" ht="21">
      <c r="A170" s="280"/>
      <c r="B170" s="320" t="s">
        <v>185</v>
      </c>
      <c r="C170" s="183"/>
      <c r="D170" s="183"/>
      <c r="E170" s="122"/>
      <c r="F170" s="60"/>
      <c r="G170" s="60"/>
      <c r="H170" s="61"/>
      <c r="I170" s="62"/>
      <c r="J170" s="63"/>
      <c r="K170" s="63"/>
      <c r="L170" s="63"/>
      <c r="M170" s="63"/>
      <c r="N170" s="64"/>
      <c r="O170" s="72"/>
      <c r="P170" s="71"/>
      <c r="Q170" s="65"/>
      <c r="R170" s="65"/>
      <c r="S170" s="275"/>
    </row>
    <row r="171" spans="1:19" ht="21">
      <c r="A171" s="280"/>
      <c r="B171" s="320" t="s">
        <v>186</v>
      </c>
      <c r="C171" s="183"/>
      <c r="D171" s="183"/>
      <c r="E171" s="123"/>
      <c r="F171" s="124"/>
      <c r="G171" s="124"/>
      <c r="H171" s="125"/>
      <c r="I171" s="62"/>
      <c r="J171" s="63"/>
      <c r="K171" s="63"/>
      <c r="L171" s="63"/>
      <c r="M171" s="63"/>
      <c r="N171" s="64"/>
      <c r="O171" s="72"/>
      <c r="P171" s="71"/>
      <c r="Q171" s="65"/>
      <c r="R171" s="65"/>
      <c r="S171" s="160"/>
    </row>
    <row r="172" spans="1:19" ht="21">
      <c r="A172" s="280"/>
      <c r="B172" s="321" t="s">
        <v>187</v>
      </c>
      <c r="C172" s="191" t="s">
        <v>188</v>
      </c>
      <c r="D172" s="192">
        <f>SUM(E172+F172+G172+H172)</f>
        <v>17</v>
      </c>
      <c r="E172" s="123">
        <f>SUM(E173+E174+E175)</f>
        <v>3</v>
      </c>
      <c r="F172" s="124">
        <f>SUM(F173+F174+F175)</f>
        <v>6</v>
      </c>
      <c r="G172" s="124">
        <f>SUM(G173+G174+G175)</f>
        <v>4</v>
      </c>
      <c r="H172" s="124">
        <f>SUM(H173+H174+H175)</f>
        <v>4</v>
      </c>
      <c r="I172" s="76">
        <v>93800</v>
      </c>
      <c r="J172" s="77">
        <v>18750</v>
      </c>
      <c r="K172" s="77"/>
      <c r="L172" s="77"/>
      <c r="M172" s="77"/>
      <c r="N172" s="89">
        <f>SUM(I172:M172)</f>
        <v>112550</v>
      </c>
      <c r="O172" s="88">
        <v>112550</v>
      </c>
      <c r="P172" s="99">
        <v>112550</v>
      </c>
      <c r="Q172" s="100">
        <v>112550</v>
      </c>
      <c r="R172" s="281">
        <v>112550</v>
      </c>
      <c r="S172" s="160"/>
    </row>
    <row r="173" spans="1:19" ht="21">
      <c r="A173" s="282"/>
      <c r="B173" s="322" t="s">
        <v>189</v>
      </c>
      <c r="C173" s="193" t="s">
        <v>190</v>
      </c>
      <c r="D173" s="192">
        <f aca="true" t="shared" si="2" ref="D173:D203">SUM(E173+F173+G173+H173)</f>
        <v>2</v>
      </c>
      <c r="E173" s="187">
        <v>0</v>
      </c>
      <c r="F173" s="66">
        <v>1</v>
      </c>
      <c r="G173" s="66">
        <v>0</v>
      </c>
      <c r="H173" s="67">
        <v>1</v>
      </c>
      <c r="I173" s="78"/>
      <c r="J173" s="79"/>
      <c r="K173" s="79"/>
      <c r="L173" s="79"/>
      <c r="M173" s="79"/>
      <c r="N173" s="80"/>
      <c r="O173" s="90"/>
      <c r="P173" s="79"/>
      <c r="Q173" s="84"/>
      <c r="R173" s="283"/>
      <c r="S173" s="160"/>
    </row>
    <row r="174" spans="1:19" ht="21">
      <c r="A174" s="280"/>
      <c r="B174" s="322" t="s">
        <v>191</v>
      </c>
      <c r="C174" s="193" t="s">
        <v>192</v>
      </c>
      <c r="D174" s="192">
        <f t="shared" si="2"/>
        <v>5</v>
      </c>
      <c r="E174" s="187">
        <v>1</v>
      </c>
      <c r="F174" s="66">
        <v>2</v>
      </c>
      <c r="G174" s="66">
        <v>1</v>
      </c>
      <c r="H174" s="67">
        <v>1</v>
      </c>
      <c r="I174" s="78"/>
      <c r="J174" s="79"/>
      <c r="K174" s="79"/>
      <c r="L174" s="79"/>
      <c r="M174" s="79"/>
      <c r="N174" s="80"/>
      <c r="O174" s="90"/>
      <c r="P174" s="79"/>
      <c r="Q174" s="79"/>
      <c r="R174" s="283"/>
      <c r="S174" s="160"/>
    </row>
    <row r="175" spans="1:19" ht="21">
      <c r="A175" s="280"/>
      <c r="B175" s="322" t="s">
        <v>193</v>
      </c>
      <c r="C175" s="193" t="s">
        <v>53</v>
      </c>
      <c r="D175" s="192">
        <f t="shared" si="2"/>
        <v>10</v>
      </c>
      <c r="E175" s="187">
        <v>2</v>
      </c>
      <c r="F175" s="66">
        <v>3</v>
      </c>
      <c r="G175" s="66">
        <v>3</v>
      </c>
      <c r="H175" s="67">
        <v>2</v>
      </c>
      <c r="I175" s="78"/>
      <c r="J175" s="79"/>
      <c r="K175" s="79"/>
      <c r="L175" s="79"/>
      <c r="M175" s="79"/>
      <c r="N175" s="80"/>
      <c r="O175" s="90"/>
      <c r="P175" s="79"/>
      <c r="Q175" s="79"/>
      <c r="R175" s="283"/>
      <c r="S175" s="160"/>
    </row>
    <row r="176" spans="1:19" ht="21">
      <c r="A176" s="280"/>
      <c r="B176" s="322" t="s">
        <v>194</v>
      </c>
      <c r="C176" s="193" t="s">
        <v>46</v>
      </c>
      <c r="D176" s="192">
        <f t="shared" si="2"/>
        <v>1600</v>
      </c>
      <c r="E176" s="187">
        <f>SUM(E177+E180+E181+E182+E183+E184)</f>
        <v>385</v>
      </c>
      <c r="F176" s="66">
        <f>SUM(F177+F180+F181+F182+F183+F184)</f>
        <v>395</v>
      </c>
      <c r="G176" s="66">
        <f>SUM(G177+G180+G181+G182+G183+G184)</f>
        <v>415</v>
      </c>
      <c r="H176" s="66">
        <f>SUM(H177+H180+H181+H182+H183+H184)</f>
        <v>405</v>
      </c>
      <c r="I176" s="78">
        <v>92200</v>
      </c>
      <c r="J176" s="79">
        <v>37500</v>
      </c>
      <c r="K176" s="79"/>
      <c r="L176" s="79"/>
      <c r="M176" s="79"/>
      <c r="N176" s="80">
        <f>SUM(I176:M176)</f>
        <v>129700</v>
      </c>
      <c r="O176" s="90">
        <v>129700</v>
      </c>
      <c r="P176" s="95">
        <v>129700</v>
      </c>
      <c r="Q176" s="95">
        <v>129700</v>
      </c>
      <c r="R176" s="93">
        <v>129700</v>
      </c>
      <c r="S176" s="160"/>
    </row>
    <row r="177" spans="1:19" ht="21">
      <c r="A177" s="280"/>
      <c r="B177" s="322" t="s">
        <v>195</v>
      </c>
      <c r="C177" s="193" t="s">
        <v>46</v>
      </c>
      <c r="D177" s="192">
        <f t="shared" si="2"/>
        <v>50</v>
      </c>
      <c r="E177" s="187">
        <v>0</v>
      </c>
      <c r="F177" s="66">
        <v>0</v>
      </c>
      <c r="G177" s="66">
        <v>30</v>
      </c>
      <c r="H177" s="67">
        <v>20</v>
      </c>
      <c r="I177" s="126"/>
      <c r="J177" s="127"/>
      <c r="K177" s="127"/>
      <c r="L177" s="127"/>
      <c r="M177" s="127"/>
      <c r="N177" s="128"/>
      <c r="O177" s="131"/>
      <c r="P177" s="130"/>
      <c r="Q177" s="129"/>
      <c r="R177" s="284"/>
      <c r="S177" s="160"/>
    </row>
    <row r="178" spans="1:19" ht="21">
      <c r="A178" s="280"/>
      <c r="B178" s="530" t="s">
        <v>238</v>
      </c>
      <c r="C178" s="531" t="s">
        <v>239</v>
      </c>
      <c r="D178" s="532">
        <v>50</v>
      </c>
      <c r="E178" s="533">
        <v>30</v>
      </c>
      <c r="F178" s="534">
        <v>20</v>
      </c>
      <c r="G178" s="534">
        <v>0</v>
      </c>
      <c r="H178" s="535">
        <v>0</v>
      </c>
      <c r="I178" s="126"/>
      <c r="J178" s="127"/>
      <c r="K178" s="127"/>
      <c r="L178" s="127"/>
      <c r="M178" s="127"/>
      <c r="N178" s="128"/>
      <c r="O178" s="131"/>
      <c r="P178" s="130"/>
      <c r="Q178" s="129"/>
      <c r="R178" s="284"/>
      <c r="S178" s="160"/>
    </row>
    <row r="179" spans="1:19" ht="21">
      <c r="A179" s="280"/>
      <c r="B179" s="530" t="s">
        <v>240</v>
      </c>
      <c r="C179" s="531" t="s">
        <v>46</v>
      </c>
      <c r="D179" s="532">
        <v>50</v>
      </c>
      <c r="E179" s="533">
        <v>0</v>
      </c>
      <c r="F179" s="534">
        <v>0</v>
      </c>
      <c r="G179" s="534">
        <v>30</v>
      </c>
      <c r="H179" s="535">
        <v>20</v>
      </c>
      <c r="I179" s="126"/>
      <c r="J179" s="127"/>
      <c r="K179" s="127"/>
      <c r="L179" s="127"/>
      <c r="M179" s="127"/>
      <c r="N179" s="128"/>
      <c r="O179" s="131"/>
      <c r="P179" s="130"/>
      <c r="Q179" s="129"/>
      <c r="R179" s="284"/>
      <c r="S179" s="160"/>
    </row>
    <row r="180" spans="1:19" ht="21">
      <c r="A180" s="280"/>
      <c r="B180" s="322" t="s">
        <v>196</v>
      </c>
      <c r="C180" s="193" t="s">
        <v>46</v>
      </c>
      <c r="D180" s="192">
        <f t="shared" si="2"/>
        <v>200</v>
      </c>
      <c r="E180" s="187">
        <v>50</v>
      </c>
      <c r="F180" s="66">
        <v>50</v>
      </c>
      <c r="G180" s="66">
        <v>50</v>
      </c>
      <c r="H180" s="66">
        <v>50</v>
      </c>
      <c r="I180" s="126"/>
      <c r="J180" s="127"/>
      <c r="K180" s="127"/>
      <c r="L180" s="127"/>
      <c r="M180" s="127"/>
      <c r="N180" s="128"/>
      <c r="O180" s="131"/>
      <c r="P180" s="130"/>
      <c r="Q180" s="129"/>
      <c r="R180" s="284"/>
      <c r="S180" s="160"/>
    </row>
    <row r="181" spans="1:19" ht="21">
      <c r="A181" s="280"/>
      <c r="B181" s="323" t="s">
        <v>197</v>
      </c>
      <c r="C181" s="194" t="s">
        <v>46</v>
      </c>
      <c r="D181" s="195">
        <f t="shared" si="2"/>
        <v>50</v>
      </c>
      <c r="E181" s="187">
        <v>10</v>
      </c>
      <c r="F181" s="66">
        <v>15</v>
      </c>
      <c r="G181" s="66">
        <v>15</v>
      </c>
      <c r="H181" s="67">
        <v>10</v>
      </c>
      <c r="I181" s="126"/>
      <c r="J181" s="127"/>
      <c r="K181" s="127"/>
      <c r="L181" s="127"/>
      <c r="M181" s="127"/>
      <c r="N181" s="128"/>
      <c r="O181" s="131"/>
      <c r="P181" s="130"/>
      <c r="Q181" s="129"/>
      <c r="R181" s="284"/>
      <c r="S181" s="160"/>
    </row>
    <row r="182" spans="1:19" ht="21">
      <c r="A182" s="132"/>
      <c r="B182" s="324" t="s">
        <v>66</v>
      </c>
      <c r="C182" s="196" t="s">
        <v>46</v>
      </c>
      <c r="D182" s="197">
        <f t="shared" si="2"/>
        <v>50</v>
      </c>
      <c r="E182" s="187">
        <v>10</v>
      </c>
      <c r="F182" s="66">
        <v>15</v>
      </c>
      <c r="G182" s="66">
        <v>10</v>
      </c>
      <c r="H182" s="67">
        <v>15</v>
      </c>
      <c r="I182" s="78"/>
      <c r="J182" s="79"/>
      <c r="K182" s="79"/>
      <c r="L182" s="79"/>
      <c r="M182" s="79"/>
      <c r="N182" s="80"/>
      <c r="O182" s="90"/>
      <c r="P182" s="79"/>
      <c r="Q182" s="79"/>
      <c r="R182" s="283"/>
      <c r="S182" s="160"/>
    </row>
    <row r="183" spans="1:19" ht="21">
      <c r="A183" s="132"/>
      <c r="B183" s="324" t="s">
        <v>67</v>
      </c>
      <c r="C183" s="196" t="s">
        <v>46</v>
      </c>
      <c r="D183" s="197">
        <f t="shared" si="2"/>
        <v>1200</v>
      </c>
      <c r="E183" s="187">
        <v>300</v>
      </c>
      <c r="F183" s="66">
        <v>300</v>
      </c>
      <c r="G183" s="66">
        <v>300</v>
      </c>
      <c r="H183" s="67">
        <v>300</v>
      </c>
      <c r="I183" s="78"/>
      <c r="J183" s="79"/>
      <c r="K183" s="79"/>
      <c r="L183" s="79"/>
      <c r="M183" s="79"/>
      <c r="N183" s="80"/>
      <c r="O183" s="90"/>
      <c r="P183" s="79"/>
      <c r="Q183" s="79"/>
      <c r="R183" s="283"/>
      <c r="S183" s="160"/>
    </row>
    <row r="184" spans="1:19" ht="21">
      <c r="A184" s="132"/>
      <c r="B184" s="324" t="s">
        <v>68</v>
      </c>
      <c r="C184" s="196" t="s">
        <v>46</v>
      </c>
      <c r="D184" s="197">
        <f t="shared" si="2"/>
        <v>50</v>
      </c>
      <c r="E184" s="187">
        <v>15</v>
      </c>
      <c r="F184" s="66">
        <v>15</v>
      </c>
      <c r="G184" s="66">
        <v>10</v>
      </c>
      <c r="H184" s="67">
        <v>10</v>
      </c>
      <c r="I184" s="78"/>
      <c r="J184" s="79"/>
      <c r="K184" s="79"/>
      <c r="L184" s="79"/>
      <c r="M184" s="79"/>
      <c r="N184" s="80"/>
      <c r="O184" s="90"/>
      <c r="P184" s="79"/>
      <c r="Q184" s="79"/>
      <c r="R184" s="283"/>
      <c r="S184" s="160"/>
    </row>
    <row r="185" spans="1:19" ht="21">
      <c r="A185" s="132"/>
      <c r="B185" s="324" t="s">
        <v>69</v>
      </c>
      <c r="C185" s="196" t="s">
        <v>42</v>
      </c>
      <c r="D185" s="197">
        <f t="shared" si="2"/>
        <v>20</v>
      </c>
      <c r="E185" s="187">
        <v>2</v>
      </c>
      <c r="F185" s="66">
        <v>2</v>
      </c>
      <c r="G185" s="66">
        <v>8</v>
      </c>
      <c r="H185" s="67">
        <v>8</v>
      </c>
      <c r="I185" s="78"/>
      <c r="J185" s="79">
        <v>18750</v>
      </c>
      <c r="K185" s="79"/>
      <c r="L185" s="79"/>
      <c r="M185" s="79"/>
      <c r="N185" s="80">
        <f>SUM(I185:M185)</f>
        <v>18750</v>
      </c>
      <c r="O185" s="90">
        <v>18750</v>
      </c>
      <c r="P185" s="95">
        <v>18750</v>
      </c>
      <c r="Q185" s="95">
        <v>18750</v>
      </c>
      <c r="R185" s="93">
        <v>18750</v>
      </c>
      <c r="S185" s="160"/>
    </row>
    <row r="186" spans="1:19" ht="21">
      <c r="A186" s="132"/>
      <c r="B186" s="324" t="s">
        <v>70</v>
      </c>
      <c r="C186" s="196" t="s">
        <v>46</v>
      </c>
      <c r="D186" s="197">
        <f t="shared" si="2"/>
        <v>400</v>
      </c>
      <c r="E186" s="187">
        <v>50</v>
      </c>
      <c r="F186" s="66">
        <v>150</v>
      </c>
      <c r="G186" s="66">
        <v>150</v>
      </c>
      <c r="H186" s="66">
        <v>50</v>
      </c>
      <c r="I186" s="78"/>
      <c r="J186" s="79"/>
      <c r="K186" s="79"/>
      <c r="L186" s="79"/>
      <c r="M186" s="79"/>
      <c r="N186" s="80"/>
      <c r="O186" s="90"/>
      <c r="P186" s="86"/>
      <c r="Q186" s="79"/>
      <c r="R186" s="283"/>
      <c r="S186" s="160"/>
    </row>
    <row r="187" spans="1:19" ht="21">
      <c r="A187" s="132"/>
      <c r="B187" s="324" t="s">
        <v>71</v>
      </c>
      <c r="C187" s="196" t="s">
        <v>82</v>
      </c>
      <c r="D187" s="197">
        <f t="shared" si="2"/>
        <v>51000</v>
      </c>
      <c r="E187" s="187">
        <v>12750</v>
      </c>
      <c r="F187" s="66">
        <v>12750</v>
      </c>
      <c r="G187" s="66">
        <v>12750</v>
      </c>
      <c r="H187" s="66">
        <v>12750</v>
      </c>
      <c r="I187" s="78"/>
      <c r="J187" s="79">
        <v>768750</v>
      </c>
      <c r="K187" s="79"/>
      <c r="L187" s="79"/>
      <c r="M187" s="79"/>
      <c r="N187" s="80">
        <f>SUM(I187:M187)</f>
        <v>768750</v>
      </c>
      <c r="O187" s="90">
        <v>768750</v>
      </c>
      <c r="P187" s="95">
        <v>768750</v>
      </c>
      <c r="Q187" s="95">
        <v>768750</v>
      </c>
      <c r="R187" s="93">
        <v>768750</v>
      </c>
      <c r="S187" s="160"/>
    </row>
    <row r="188" spans="1:19" ht="21">
      <c r="A188" s="132"/>
      <c r="B188" s="324" t="s">
        <v>72</v>
      </c>
      <c r="C188" s="196" t="s">
        <v>82</v>
      </c>
      <c r="D188" s="197">
        <f t="shared" si="2"/>
        <v>25000</v>
      </c>
      <c r="E188" s="187">
        <v>6250</v>
      </c>
      <c r="F188" s="66">
        <v>6250</v>
      </c>
      <c r="G188" s="66">
        <v>6250</v>
      </c>
      <c r="H188" s="66">
        <v>6250</v>
      </c>
      <c r="I188" s="78"/>
      <c r="J188" s="79"/>
      <c r="K188" s="79"/>
      <c r="L188" s="79"/>
      <c r="M188" s="79"/>
      <c r="N188" s="80"/>
      <c r="O188" s="90"/>
      <c r="P188" s="79"/>
      <c r="Q188" s="79"/>
      <c r="R188" s="283"/>
      <c r="S188" s="160"/>
    </row>
    <row r="189" spans="1:19" ht="21">
      <c r="A189" s="132"/>
      <c r="B189" s="324" t="s">
        <v>73</v>
      </c>
      <c r="C189" s="196" t="s">
        <v>82</v>
      </c>
      <c r="D189" s="197">
        <f t="shared" si="2"/>
        <v>26000</v>
      </c>
      <c r="E189" s="188">
        <v>6500</v>
      </c>
      <c r="F189" s="73">
        <v>6500</v>
      </c>
      <c r="G189" s="73">
        <v>6500</v>
      </c>
      <c r="H189" s="73">
        <v>6500</v>
      </c>
      <c r="I189" s="78"/>
      <c r="J189" s="79"/>
      <c r="K189" s="79"/>
      <c r="L189" s="79"/>
      <c r="M189" s="79"/>
      <c r="N189" s="80"/>
      <c r="O189" s="90"/>
      <c r="P189" s="79"/>
      <c r="Q189" s="79"/>
      <c r="R189" s="283"/>
      <c r="S189" s="160"/>
    </row>
    <row r="190" spans="1:19" ht="21">
      <c r="A190" s="133"/>
      <c r="B190" s="324" t="s">
        <v>74</v>
      </c>
      <c r="C190" s="196"/>
      <c r="D190" s="197"/>
      <c r="E190" s="189"/>
      <c r="F190" s="74"/>
      <c r="G190" s="74"/>
      <c r="H190" s="75"/>
      <c r="I190" s="81"/>
      <c r="J190" s="82">
        <v>6000</v>
      </c>
      <c r="K190" s="82"/>
      <c r="L190" s="82"/>
      <c r="M190" s="82"/>
      <c r="N190" s="83">
        <f>SUM(I190:M190)</f>
        <v>6000</v>
      </c>
      <c r="O190" s="91">
        <v>6000</v>
      </c>
      <c r="P190" s="96">
        <v>6000</v>
      </c>
      <c r="Q190" s="96">
        <v>6000</v>
      </c>
      <c r="R190" s="94">
        <v>6000</v>
      </c>
      <c r="S190" s="160"/>
    </row>
    <row r="191" spans="1:19" ht="21">
      <c r="A191" s="132"/>
      <c r="B191" s="324" t="s">
        <v>75</v>
      </c>
      <c r="C191" s="196" t="s">
        <v>46</v>
      </c>
      <c r="D191" s="197">
        <v>20</v>
      </c>
      <c r="E191" s="187">
        <v>0</v>
      </c>
      <c r="F191" s="66">
        <v>0</v>
      </c>
      <c r="G191" s="66">
        <v>10</v>
      </c>
      <c r="H191" s="67">
        <v>10</v>
      </c>
      <c r="I191" s="78"/>
      <c r="J191" s="79"/>
      <c r="K191" s="79"/>
      <c r="L191" s="79"/>
      <c r="M191" s="79"/>
      <c r="N191" s="80"/>
      <c r="O191" s="90"/>
      <c r="P191" s="79"/>
      <c r="Q191" s="79"/>
      <c r="R191" s="283"/>
      <c r="S191" s="160"/>
    </row>
    <row r="192" spans="1:19" ht="21">
      <c r="A192" s="132"/>
      <c r="B192" s="324" t="s">
        <v>76</v>
      </c>
      <c r="C192" s="196" t="s">
        <v>28</v>
      </c>
      <c r="D192" s="197">
        <f t="shared" si="2"/>
        <v>274000</v>
      </c>
      <c r="E192" s="187">
        <v>68500</v>
      </c>
      <c r="F192" s="66">
        <v>68500</v>
      </c>
      <c r="G192" s="66">
        <v>68500</v>
      </c>
      <c r="H192" s="66">
        <v>68500</v>
      </c>
      <c r="I192" s="78"/>
      <c r="J192" s="79"/>
      <c r="K192" s="79"/>
      <c r="L192" s="79"/>
      <c r="M192" s="79"/>
      <c r="N192" s="80"/>
      <c r="O192" s="90"/>
      <c r="P192" s="79"/>
      <c r="Q192" s="79"/>
      <c r="R192" s="283"/>
      <c r="S192" s="160"/>
    </row>
    <row r="193" spans="1:19" ht="36">
      <c r="A193" s="132"/>
      <c r="B193" s="324" t="s">
        <v>77</v>
      </c>
      <c r="C193" s="196" t="s">
        <v>35</v>
      </c>
      <c r="D193" s="197">
        <f t="shared" si="2"/>
        <v>5</v>
      </c>
      <c r="E193" s="187">
        <v>0</v>
      </c>
      <c r="F193" s="66">
        <v>2</v>
      </c>
      <c r="G193" s="66">
        <v>2</v>
      </c>
      <c r="H193" s="67">
        <v>1</v>
      </c>
      <c r="I193" s="78"/>
      <c r="J193" s="79"/>
      <c r="K193" s="79"/>
      <c r="L193" s="79"/>
      <c r="M193" s="79"/>
      <c r="N193" s="80"/>
      <c r="O193" s="90"/>
      <c r="P193" s="79"/>
      <c r="Q193" s="79"/>
      <c r="R193" s="283"/>
      <c r="S193" s="160"/>
    </row>
    <row r="194" spans="1:19" ht="21">
      <c r="A194" s="132"/>
      <c r="B194" s="324"/>
      <c r="C194" s="196" t="s">
        <v>28</v>
      </c>
      <c r="D194" s="197">
        <f t="shared" si="2"/>
        <v>77</v>
      </c>
      <c r="E194" s="187">
        <v>0</v>
      </c>
      <c r="F194" s="66">
        <v>30</v>
      </c>
      <c r="G194" s="66">
        <v>30</v>
      </c>
      <c r="H194" s="67">
        <v>17</v>
      </c>
      <c r="I194" s="78"/>
      <c r="J194" s="79"/>
      <c r="K194" s="79"/>
      <c r="L194" s="79"/>
      <c r="M194" s="79"/>
      <c r="N194" s="80"/>
      <c r="O194" s="90"/>
      <c r="P194" s="79"/>
      <c r="Q194" s="79"/>
      <c r="R194" s="283"/>
      <c r="S194" s="160"/>
    </row>
    <row r="195" spans="1:19" ht="21">
      <c r="A195" s="132"/>
      <c r="B195" s="325" t="s">
        <v>78</v>
      </c>
      <c r="C195" s="308" t="s">
        <v>61</v>
      </c>
      <c r="D195" s="309"/>
      <c r="E195" s="310"/>
      <c r="F195" s="119"/>
      <c r="G195" s="119"/>
      <c r="H195" s="120"/>
      <c r="I195" s="85"/>
      <c r="J195" s="86"/>
      <c r="K195" s="86"/>
      <c r="L195" s="86"/>
      <c r="M195" s="86"/>
      <c r="N195" s="87"/>
      <c r="O195" s="92"/>
      <c r="P195" s="86"/>
      <c r="Q195" s="86"/>
      <c r="R195" s="285"/>
      <c r="S195" s="160"/>
    </row>
    <row r="196" spans="1:19" ht="21">
      <c r="A196" s="311"/>
      <c r="B196" s="326" t="s">
        <v>79</v>
      </c>
      <c r="C196" s="312" t="s">
        <v>62</v>
      </c>
      <c r="D196" s="313">
        <f t="shared" si="2"/>
        <v>7</v>
      </c>
      <c r="E196" s="314">
        <v>0</v>
      </c>
      <c r="F196" s="305">
        <v>7</v>
      </c>
      <c r="G196" s="305">
        <v>0</v>
      </c>
      <c r="H196" s="306">
        <v>0</v>
      </c>
      <c r="I196" s="315"/>
      <c r="J196" s="316"/>
      <c r="K196" s="316">
        <v>360680</v>
      </c>
      <c r="L196" s="316"/>
      <c r="M196" s="316"/>
      <c r="N196" s="317">
        <f>SUM(I196:M196)</f>
        <v>360680</v>
      </c>
      <c r="O196" s="318"/>
      <c r="P196" s="316"/>
      <c r="Q196" s="316"/>
      <c r="R196" s="319"/>
      <c r="S196" s="160"/>
    </row>
    <row r="197" spans="1:19" ht="21">
      <c r="A197" s="132"/>
      <c r="B197" s="324" t="s">
        <v>80</v>
      </c>
      <c r="C197" s="196" t="s">
        <v>35</v>
      </c>
      <c r="D197" s="197">
        <f t="shared" si="2"/>
        <v>24</v>
      </c>
      <c r="E197" s="187">
        <v>6</v>
      </c>
      <c r="F197" s="66">
        <v>6</v>
      </c>
      <c r="G197" s="66">
        <v>6</v>
      </c>
      <c r="H197" s="66">
        <v>6</v>
      </c>
      <c r="I197" s="78"/>
      <c r="J197" s="79">
        <v>500000</v>
      </c>
      <c r="K197" s="79"/>
      <c r="L197" s="79"/>
      <c r="M197" s="79"/>
      <c r="N197" s="80">
        <f>SUM(I197:M197)</f>
        <v>500000</v>
      </c>
      <c r="O197" s="90">
        <v>500000</v>
      </c>
      <c r="P197" s="95">
        <v>500000</v>
      </c>
      <c r="Q197" s="95">
        <v>500000</v>
      </c>
      <c r="R197" s="93">
        <v>500000</v>
      </c>
      <c r="S197" s="160"/>
    </row>
    <row r="198" spans="1:19" ht="21">
      <c r="A198" s="132"/>
      <c r="B198" s="324" t="s">
        <v>81</v>
      </c>
      <c r="C198" s="196" t="s">
        <v>35</v>
      </c>
      <c r="D198" s="197">
        <f t="shared" si="2"/>
        <v>360</v>
      </c>
      <c r="E198" s="187">
        <v>90</v>
      </c>
      <c r="F198" s="66">
        <v>90</v>
      </c>
      <c r="G198" s="66">
        <v>90</v>
      </c>
      <c r="H198" s="66">
        <v>90</v>
      </c>
      <c r="I198" s="78"/>
      <c r="J198" s="79">
        <v>18750</v>
      </c>
      <c r="K198" s="79"/>
      <c r="L198" s="79"/>
      <c r="M198" s="79"/>
      <c r="N198" s="80">
        <f>SUM(I198:M198)</f>
        <v>18750</v>
      </c>
      <c r="O198" s="90">
        <v>18750</v>
      </c>
      <c r="P198" s="95">
        <v>18750</v>
      </c>
      <c r="Q198" s="95">
        <v>18750</v>
      </c>
      <c r="R198" s="93">
        <v>18750</v>
      </c>
      <c r="S198" s="160"/>
    </row>
    <row r="199" spans="1:19" ht="22.5" customHeight="1">
      <c r="A199" s="132"/>
      <c r="B199" s="327" t="s">
        <v>217</v>
      </c>
      <c r="C199" s="196"/>
      <c r="D199" s="197"/>
      <c r="E199" s="187"/>
      <c r="F199" s="66"/>
      <c r="G199" s="66"/>
      <c r="H199" s="67"/>
      <c r="I199" s="78"/>
      <c r="J199" s="79"/>
      <c r="K199" s="79"/>
      <c r="L199" s="79"/>
      <c r="M199" s="79"/>
      <c r="N199" s="80"/>
      <c r="O199" s="90"/>
      <c r="P199" s="79"/>
      <c r="Q199" s="79"/>
      <c r="R199" s="283"/>
      <c r="S199" s="160"/>
    </row>
    <row r="200" spans="1:19" ht="21">
      <c r="A200" s="132"/>
      <c r="B200" s="324" t="s">
        <v>83</v>
      </c>
      <c r="C200" s="196"/>
      <c r="D200" s="197"/>
      <c r="E200" s="187"/>
      <c r="F200" s="66"/>
      <c r="G200" s="66"/>
      <c r="H200" s="67"/>
      <c r="I200" s="78"/>
      <c r="J200" s="79">
        <v>10000</v>
      </c>
      <c r="K200" s="79"/>
      <c r="L200" s="79"/>
      <c r="M200" s="79"/>
      <c r="N200" s="80">
        <f>SUM(I200:M200)</f>
        <v>10000</v>
      </c>
      <c r="O200" s="90">
        <v>10000</v>
      </c>
      <c r="P200" s="95">
        <v>10000</v>
      </c>
      <c r="Q200" s="95">
        <v>10000</v>
      </c>
      <c r="R200" s="93">
        <v>10000</v>
      </c>
      <c r="S200" s="160"/>
    </row>
    <row r="201" spans="1:19" ht="21">
      <c r="A201" s="132"/>
      <c r="B201" s="328" t="s">
        <v>84</v>
      </c>
      <c r="C201" s="196" t="s">
        <v>53</v>
      </c>
      <c r="D201" s="197">
        <f t="shared" si="2"/>
        <v>1</v>
      </c>
      <c r="E201" s="187">
        <v>0</v>
      </c>
      <c r="F201" s="66">
        <v>1</v>
      </c>
      <c r="G201" s="66">
        <v>0</v>
      </c>
      <c r="H201" s="67">
        <v>0</v>
      </c>
      <c r="I201" s="78"/>
      <c r="J201" s="79"/>
      <c r="K201" s="79"/>
      <c r="L201" s="79"/>
      <c r="M201" s="79"/>
      <c r="N201" s="80"/>
      <c r="O201" s="90"/>
      <c r="P201" s="79"/>
      <c r="Q201" s="79"/>
      <c r="R201" s="283"/>
      <c r="S201" s="160"/>
    </row>
    <row r="202" spans="1:19" ht="21">
      <c r="A202" s="132"/>
      <c r="B202" s="328" t="s">
        <v>218</v>
      </c>
      <c r="C202" s="196" t="s">
        <v>125</v>
      </c>
      <c r="D202" s="197">
        <f t="shared" si="2"/>
        <v>30</v>
      </c>
      <c r="E202" s="187">
        <v>0</v>
      </c>
      <c r="F202" s="66">
        <v>0</v>
      </c>
      <c r="G202" s="66">
        <v>0</v>
      </c>
      <c r="H202" s="67">
        <v>30</v>
      </c>
      <c r="I202" s="78"/>
      <c r="J202" s="79"/>
      <c r="K202" s="79"/>
      <c r="L202" s="79"/>
      <c r="M202" s="79"/>
      <c r="N202" s="80"/>
      <c r="O202" s="90"/>
      <c r="P202" s="79"/>
      <c r="Q202" s="79"/>
      <c r="R202" s="283"/>
      <c r="S202" s="160"/>
    </row>
    <row r="203" spans="1:19" ht="45" customHeight="1">
      <c r="A203" s="132"/>
      <c r="B203" s="324" t="s">
        <v>85</v>
      </c>
      <c r="C203" s="196" t="s">
        <v>29</v>
      </c>
      <c r="D203" s="197">
        <f t="shared" si="2"/>
        <v>4</v>
      </c>
      <c r="E203" s="187">
        <v>0</v>
      </c>
      <c r="F203" s="66">
        <v>0</v>
      </c>
      <c r="G203" s="66">
        <v>0</v>
      </c>
      <c r="H203" s="67">
        <v>4</v>
      </c>
      <c r="I203" s="78"/>
      <c r="J203" s="79"/>
      <c r="K203" s="79"/>
      <c r="L203" s="79"/>
      <c r="M203" s="79"/>
      <c r="N203" s="80"/>
      <c r="O203" s="90"/>
      <c r="P203" s="79"/>
      <c r="Q203" s="79"/>
      <c r="R203" s="283"/>
      <c r="S203" s="160"/>
    </row>
    <row r="204" spans="1:19" ht="21.75" thickBot="1">
      <c r="A204" s="101"/>
      <c r="B204" s="329"/>
      <c r="C204" s="198"/>
      <c r="D204" s="307"/>
      <c r="E204" s="190"/>
      <c r="F204" s="68"/>
      <c r="G204" s="68"/>
      <c r="H204" s="69"/>
      <c r="I204" s="85"/>
      <c r="J204" s="86"/>
      <c r="K204" s="86"/>
      <c r="L204" s="86"/>
      <c r="M204" s="86"/>
      <c r="N204" s="87"/>
      <c r="O204" s="92"/>
      <c r="P204" s="97"/>
      <c r="Q204" s="97"/>
      <c r="R204" s="285"/>
      <c r="S204" s="160"/>
    </row>
    <row r="205" spans="1:18" ht="22.5" thickBot="1" thickTop="1">
      <c r="A205" s="293"/>
      <c r="B205" s="294"/>
      <c r="C205" s="295"/>
      <c r="D205" s="296"/>
      <c r="E205" s="296"/>
      <c r="F205" s="296"/>
      <c r="G205" s="296"/>
      <c r="H205" s="297"/>
      <c r="I205" s="516">
        <f>SUM(I159:I204)</f>
        <v>775320</v>
      </c>
      <c r="J205" s="517">
        <f>SUM(J159:J204)</f>
        <v>19069815</v>
      </c>
      <c r="K205" s="517">
        <f>SUM(K159:K204)</f>
        <v>776680</v>
      </c>
      <c r="L205" s="518"/>
      <c r="M205" s="518"/>
      <c r="N205" s="519">
        <f>SUM(I205:M205)</f>
        <v>20621815</v>
      </c>
      <c r="O205" s="520">
        <f>SUM(O159:O204)</f>
        <v>20369015</v>
      </c>
      <c r="P205" s="521">
        <f>SUM(P159:P204)</f>
        <v>20369515</v>
      </c>
      <c r="Q205" s="521">
        <f>SUM(Q159:Q204)</f>
        <v>21422065</v>
      </c>
      <c r="R205" s="522">
        <f>SUM(R159:R204)</f>
        <v>20375515</v>
      </c>
    </row>
    <row r="206" ht="21.75" thickTop="1"/>
    <row r="207" ht="21">
      <c r="B207" s="98" t="s">
        <v>232</v>
      </c>
    </row>
    <row r="209" ht="21">
      <c r="B209" s="116" t="s">
        <v>242</v>
      </c>
    </row>
    <row r="210" ht="21">
      <c r="B210" s="536" t="s">
        <v>241</v>
      </c>
    </row>
  </sheetData>
  <sheetProtection/>
  <mergeCells count="12">
    <mergeCell ref="P6:P7"/>
    <mergeCell ref="Q6:Q7"/>
    <mergeCell ref="R6:R7"/>
    <mergeCell ref="B8:H8"/>
    <mergeCell ref="B29:H29"/>
    <mergeCell ref="J33:L33"/>
    <mergeCell ref="L165:M165"/>
    <mergeCell ref="B168:H168"/>
    <mergeCell ref="C6:C7"/>
    <mergeCell ref="D6:D7"/>
    <mergeCell ref="N6:N7"/>
    <mergeCell ref="O6:O7"/>
  </mergeCells>
  <printOptions headings="1"/>
  <pageMargins left="0.1968503937007874" right="0.1968503937007874" top="0.6299212598425197" bottom="0.1968503937007874" header="0.31496062992125984" footer="0.31496062992125984"/>
  <pageSetup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STOU</cp:lastModifiedBy>
  <cp:lastPrinted>2010-12-20T07:55:05Z</cp:lastPrinted>
  <dcterms:created xsi:type="dcterms:W3CDTF">2010-01-26T03:10:53Z</dcterms:created>
  <dcterms:modified xsi:type="dcterms:W3CDTF">2011-09-28T07:59:27Z</dcterms:modified>
  <cp:category/>
  <cp:version/>
  <cp:contentType/>
  <cp:contentStatus/>
</cp:coreProperties>
</file>